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https://gallifordtry-my.sharepoint.com/personal/philip_farrar_gallifordtry_co_uk/Documents/Desktop/Safety Hub/"/>
    </mc:Choice>
  </mc:AlternateContent>
  <xr:revisionPtr revIDLastSave="0" documentId="8_{9FCD0E26-D1EB-4BC0-A4BB-1769703D1244}" xr6:coauthVersionLast="45" xr6:coauthVersionMax="45" xr10:uidLastSave="{00000000-0000-0000-0000-000000000000}"/>
  <bookViews>
    <workbookView xWindow="-120" yWindow="-120" windowWidth="20730" windowHeight="11160" activeTab="1" xr2:uid="{00000000-000D-0000-FFFF-FFFF00000000}"/>
  </bookViews>
  <sheets>
    <sheet name="Introduction" sheetId="1" r:id="rId1"/>
    <sheet name="Decision Tool" sheetId="2" r:id="rId2"/>
  </sheets>
  <definedNames>
    <definedName name="Answer">#REF!</definedName>
    <definedName name="Answer2">#REF!</definedName>
    <definedName name="_xlnm.Print_Area" localSheetId="1">'Decision Tool'!$A$7:$R$48</definedName>
    <definedName name="_xlnm.Print_Titles" localSheetId="1">'Decision Tool'!$1:$2</definedName>
    <definedName name="Z_3F7642A2_6818_41DE_A6AA_DC7A260545BD_.wvu.PrintArea" localSheetId="1" hidden="1">'Decision Tool'!$A$1:$R$48</definedName>
    <definedName name="Z_3F7642A2_6818_41DE_A6AA_DC7A260545BD_.wvu.Rows" localSheetId="1" hidden="1">'Decision Tool'!$53:$55</definedName>
    <definedName name="Z_B53F4380_1177_4255_938E_85D93685A81D_.wvu.PrintArea" localSheetId="1" hidden="1">'Decision Tool'!$A$1:$R$48</definedName>
    <definedName name="Z_B53F4380_1177_4255_938E_85D93685A81D_.wvu.Rows" localSheetId="1" hidden="1">'Decision Tool'!$53:$55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2" i="2" l="1"/>
  <c r="M42" i="2"/>
  <c r="N37" i="2" l="1"/>
  <c r="N44" i="2"/>
  <c r="N36" i="2"/>
  <c r="N28" i="2"/>
  <c r="N26" i="2"/>
  <c r="N25" i="2"/>
  <c r="N22" i="2"/>
  <c r="N21" i="2"/>
  <c r="N20" i="2"/>
  <c r="N19" i="2"/>
  <c r="N18" i="2"/>
  <c r="N16" i="2"/>
  <c r="N15" i="2"/>
  <c r="N14" i="2"/>
  <c r="N45" i="2"/>
  <c r="M45" i="2"/>
  <c r="M44" i="2"/>
  <c r="N43" i="2"/>
  <c r="M43" i="2"/>
  <c r="N41" i="2"/>
  <c r="M41" i="2"/>
  <c r="N40" i="2"/>
  <c r="M40" i="2"/>
  <c r="N39" i="2"/>
  <c r="M39" i="2"/>
  <c r="N38" i="2"/>
  <c r="M38" i="2"/>
  <c r="M37" i="2"/>
  <c r="M36" i="2"/>
  <c r="N33" i="2"/>
  <c r="M33" i="2"/>
  <c r="N32" i="2"/>
  <c r="M32" i="2"/>
  <c r="N31" i="2"/>
  <c r="M31" i="2"/>
  <c r="N30" i="2"/>
  <c r="M30" i="2"/>
  <c r="N29" i="2"/>
  <c r="M29" i="2"/>
  <c r="M28" i="2"/>
  <c r="N27" i="2"/>
  <c r="M27" i="2"/>
  <c r="M26" i="2"/>
  <c r="M25" i="2"/>
  <c r="N24" i="2"/>
  <c r="M24" i="2"/>
  <c r="N23" i="2"/>
  <c r="M23" i="2"/>
  <c r="M22" i="2"/>
  <c r="M21" i="2"/>
  <c r="M20" i="2"/>
  <c r="M19" i="2"/>
  <c r="M18" i="2"/>
  <c r="N17" i="2"/>
  <c r="M17" i="2"/>
  <c r="M16" i="2"/>
  <c r="M15" i="2"/>
  <c r="M14" i="2"/>
  <c r="M46" i="2" l="1"/>
  <c r="N46" i="2" s="1"/>
  <c r="M34" i="2"/>
  <c r="N34" i="2" s="1"/>
  <c r="O4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vir86j60</author>
  </authors>
  <commentList>
    <comment ref="L12" authorId="0" shapeId="0" xr:uid="{00000000-0006-0000-0100-000001000000}">
      <text>
        <r>
          <rPr>
            <b/>
            <sz val="8"/>
            <color indexed="81"/>
            <rFont val="Tahoma"/>
            <family val="2"/>
          </rPr>
          <t xml:space="preserve">Select from drop down menu
</t>
        </r>
      </text>
    </comment>
  </commentList>
</comments>
</file>

<file path=xl/sharedStrings.xml><?xml version="1.0" encoding="utf-8"?>
<sst xmlns="http://schemas.openxmlformats.org/spreadsheetml/2006/main" count="65" uniqueCount="64">
  <si>
    <t>Supervisor Ration Decision Tool</t>
  </si>
  <si>
    <t>INTRODUCTION AND GUIDANCE NOTES</t>
  </si>
  <si>
    <t>Before completing this tool please ensure you are familiar with the Guidance set out in Highways England's Raising the Bar 29.</t>
  </si>
  <si>
    <r>
      <rPr>
        <b/>
        <sz val="10"/>
        <color theme="1"/>
        <rFont val="Calibri"/>
        <family val="2"/>
        <scheme val="minor"/>
      </rPr>
      <t>Purpose</t>
    </r>
    <r>
      <rPr>
        <sz val="10"/>
        <color theme="1"/>
        <rFont val="Calibri"/>
        <family val="2"/>
        <scheme val="minor"/>
      </rPr>
      <t xml:space="preserve">
It is not the intention for this tool to be used every day or every time an activity is undertaken on behalf of Highways England. The purpose of this tool is to provide an aid to the supply chain to assess new or forthcoming activities to ensure they have the sufficient resources in place to undertake the task / activity with the necessary level of supervision. </t>
    </r>
  </si>
  <si>
    <r>
      <rPr>
        <b/>
        <sz val="10"/>
        <color theme="1"/>
        <rFont val="Calibri"/>
        <family val="2"/>
        <scheme val="minor"/>
      </rPr>
      <t>Using the Tool</t>
    </r>
    <r>
      <rPr>
        <sz val="10"/>
        <color theme="1"/>
        <rFont val="Calibri"/>
        <family val="2"/>
        <scheme val="minor"/>
      </rPr>
      <t xml:space="preserve">
At the top of the page enter the following information: 
           • Name of Organisation / Project / Contract
           • Date the assessment was completed
           • The activity / task being assessed</t>
    </r>
  </si>
  <si>
    <t xml:space="preserve"> </t>
  </si>
  <si>
    <t>Answer each of the questions in turn either 'YES', 'NO' or 'N/A'. 
Depending on the response, the question is given a predetermined weighted score. 
If scored, guidance / comments will be displayed on the reasons why the response has been scored.</t>
  </si>
  <si>
    <t xml:space="preserve">As the activity progresses or if something changes then it is recommended that the activity is reassessed to ensure that the necessary level of supervision is being maintained. </t>
  </si>
  <si>
    <t xml:space="preserve">
</t>
  </si>
  <si>
    <r>
      <rPr>
        <b/>
        <sz val="10"/>
        <color theme="1"/>
        <rFont val="Calibri"/>
        <family val="2"/>
        <scheme val="minor"/>
      </rPr>
      <t>Monitoring Compliance</t>
    </r>
    <r>
      <rPr>
        <sz val="10"/>
        <color theme="1"/>
        <rFont val="Calibri"/>
        <family val="2"/>
        <scheme val="minor"/>
      </rPr>
      <t xml:space="preserve">
Highways England will monitor compliance against Raising the Bar29 through their Project Managers and Independent Health and Safety Inspections. As part of the inspection Highways England may ask to see copies of the tool being used for certain activities and also may choose to undertake an assessment of an activity themselves during the inspection. </t>
    </r>
  </si>
  <si>
    <r>
      <rPr>
        <b/>
        <sz val="10"/>
        <color theme="1"/>
        <rFont val="Calibri"/>
        <family val="2"/>
        <scheme val="minor"/>
      </rPr>
      <t>Variation from the Tool</t>
    </r>
    <r>
      <rPr>
        <sz val="10"/>
        <color theme="1"/>
        <rFont val="Calibri"/>
        <family val="2"/>
        <scheme val="minor"/>
      </rPr>
      <t xml:space="preserve">
Where a contractor undertakes an assessment and for what ever reason chooses to increase or reduce the level of supervision suggested by the tool then the assesor should state the reason in the below comment box. Where it is felt the tool is incorectly assesing an activity then please feed back any comments to</t>
    </r>
  </si>
  <si>
    <t>H&amp;S_Plan@highwaysengland.co.uk</t>
  </si>
  <si>
    <t>Comments:</t>
  </si>
  <si>
    <t>Supervisor Ratio Decision Tool</t>
  </si>
  <si>
    <t>Contract / Project Name:</t>
  </si>
  <si>
    <t>Date:</t>
  </si>
  <si>
    <t>Task  / Activity</t>
  </si>
  <si>
    <t>High</t>
  </si>
  <si>
    <t>The highest level of supervision will be required and the supervisor must ensure the workforce:
• have clear instruction on what needs to be done
• are aware of potential hazards
• understand how to carry out the work safely
• are shown how to complete the tasks and their competency to do so is assessed
The Span of Control for High Activities should not exceed 1:5
The supervisor must continually monitor the workforce and provide a greater or lesser degree of supervision based on evaluation of complexity and progress</t>
  </si>
  <si>
    <t>Medium</t>
  </si>
  <si>
    <t>The supervisor must ensure the workforce:
• have clear instruction and understands what needs to be done
• are aware of potential hazards 
• know how to work safely
The span of Control for Medium activities should not exceed 1:10
The supervisor must frequently monitor the workforce and ensure they have not diverted away from the agreed method of work</t>
  </si>
  <si>
    <t>Low</t>
  </si>
  <si>
    <t>The supervisor must ensure the workforce:
• understands what needs to be done
• is aware of potential hazards 
The Span of Control for low activities should not exceed 1:15
The supervisor must be contactable and occasionally monitor the workforce to ensure they do not divert away from the agreed method of work</t>
  </si>
  <si>
    <t>REF</t>
  </si>
  <si>
    <t>Questions</t>
  </si>
  <si>
    <t>Yes/No or n/a</t>
  </si>
  <si>
    <t>Score</t>
  </si>
  <si>
    <t>Guidance / Comments</t>
  </si>
  <si>
    <t>Task  / Activity Hazards</t>
  </si>
  <si>
    <t>Is the work non-standard or specialist?</t>
  </si>
  <si>
    <t>YES</t>
  </si>
  <si>
    <t>Row height 30</t>
  </si>
  <si>
    <t>Does the activity require lone working?</t>
  </si>
  <si>
    <t>is the activity in a remote area away from public view?</t>
  </si>
  <si>
    <t>Is this the first day this activity is being conducted on this contract?</t>
  </si>
  <si>
    <t xml:space="preserve">Is the work close to a live high speed carriageway &gt;50mph </t>
  </si>
  <si>
    <t>Does the task / activity require working close to plant movements?</t>
  </si>
  <si>
    <t>Does the activity require working around existing/new services (Overhead &amp; Underground)?</t>
  </si>
  <si>
    <t>Does the activity involve working around existing or new structures?</t>
  </si>
  <si>
    <t>Is the activity that is being undertaken at a height that requires the need for fall protection</t>
  </si>
  <si>
    <t>Does the activity involve the use of handheld plant, tools or equipment (HAVS)?</t>
  </si>
  <si>
    <t>Is the work area on rough or uneven ground</t>
  </si>
  <si>
    <t xml:space="preserve">Is the work planned for outside of normal working hours e.g. Saturday or Sunday </t>
  </si>
  <si>
    <t>Is the work planned to be at night?</t>
  </si>
  <si>
    <t>Is the activity behind programme?</t>
  </si>
  <si>
    <t>Is the activity let on price work or on a job and knock basis?</t>
  </si>
  <si>
    <t>Workforce Capability</t>
  </si>
  <si>
    <t>NO</t>
  </si>
  <si>
    <t>Will the activity also have a full time manager on site</t>
  </si>
  <si>
    <t>Does the activity require the workers to be suitably qualified and can their experience be assessed?</t>
  </si>
  <si>
    <t>Are there adjacent activities / trades within close proximity of each other e.g. within 10-15 meters</t>
  </si>
  <si>
    <t>Does the workforce contain any new, inexperienced or young people?</t>
  </si>
  <si>
    <t>Does the workforce contain any workers whose first language is not English?</t>
  </si>
  <si>
    <t xml:space="preserve">Have all members of the team previously worked in a High Speed environment? </t>
  </si>
  <si>
    <t>Are the workers or the subcontractor new to the project?</t>
  </si>
  <si>
    <t>Does the activity require a large number of persons to be involved &gt;10</t>
  </si>
  <si>
    <t>Are there any medical restrictions within the team that require an increased level of supervision</t>
  </si>
  <si>
    <t>N/A</t>
  </si>
  <si>
    <t>Does the activity require any heavy or repetitive manual handling?</t>
  </si>
  <si>
    <t>Are there any Environmental constraints (Invasive species/great crested newts etc.…) Site specific restrictions.</t>
  </si>
  <si>
    <t>Is there a lead operative within the gang who meets Highways England's Competency Standards who can supervise the safety of the others?</t>
  </si>
  <si>
    <t>Does the activity involve the use of COSHH (Concrete/Oils etc.…)?</t>
  </si>
  <si>
    <t>Does the activity involve any lifting operations</t>
  </si>
  <si>
    <t>Does the activity require the need to excavate in the gorund?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</si>
</sst>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4" x14ac:knownFonts="1">
    <font>
      <sz val="12"/>
      <color theme="1"/>
      <name val="Arial"/>
      <family val="2"/>
    </font>
    <font>
      <sz val="11"/>
      <color theme="1"/>
      <name val="Calibri"/>
      <family val="2"/>
      <scheme val="minor"/>
    </font>
    <font>
      <sz val="14"/>
      <color theme="1"/>
      <name val="Arial"/>
      <family val="2"/>
    </font>
    <font>
      <u/>
      <sz val="10"/>
      <color theme="1"/>
      <name val="Arial"/>
      <family val="2"/>
    </font>
    <font>
      <b/>
      <sz val="10"/>
      <color theme="1"/>
      <name val="Calibri"/>
      <family val="2"/>
      <scheme val="minor"/>
    </font>
    <font>
      <sz val="10"/>
      <color theme="1"/>
      <name val="Calibri"/>
      <family val="2"/>
      <scheme val="minor"/>
    </font>
    <font>
      <sz val="9"/>
      <color theme="1"/>
      <name val="Arial"/>
      <family val="2"/>
    </font>
    <font>
      <b/>
      <sz val="10"/>
      <color theme="1"/>
      <name val="Times New Roman"/>
      <family val="1"/>
    </font>
    <font>
      <u/>
      <sz val="10"/>
      <color theme="10"/>
      <name val="Arial"/>
      <family val="2"/>
    </font>
    <font>
      <sz val="9"/>
      <color theme="1"/>
      <name val="Calibri"/>
      <family val="2"/>
      <scheme val="minor"/>
    </font>
    <font>
      <sz val="12"/>
      <color indexed="8"/>
      <name val="Calibri"/>
      <family val="2"/>
    </font>
    <font>
      <sz val="10"/>
      <name val="Arial"/>
      <family val="2"/>
    </font>
    <font>
      <b/>
      <sz val="8"/>
      <name val="Arial"/>
      <family val="2"/>
    </font>
    <font>
      <b/>
      <sz val="10"/>
      <name val="Arial"/>
      <family val="2"/>
    </font>
    <font>
      <sz val="7.5"/>
      <name val="Arial"/>
      <family val="2"/>
    </font>
    <font>
      <b/>
      <i/>
      <sz val="10"/>
      <color indexed="10"/>
      <name val="Arial"/>
      <family val="2"/>
    </font>
    <font>
      <b/>
      <sz val="9"/>
      <name val="Arial"/>
      <family val="2"/>
    </font>
    <font>
      <sz val="9"/>
      <name val="Arial"/>
      <family val="2"/>
    </font>
    <font>
      <sz val="10"/>
      <color theme="0"/>
      <name val="Arial"/>
      <family val="2"/>
    </font>
    <font>
      <sz val="9"/>
      <color rgb="FF339966"/>
      <name val="Arial"/>
      <family val="2"/>
    </font>
    <font>
      <b/>
      <sz val="9"/>
      <color rgb="FF339966"/>
      <name val="Arial"/>
      <family val="2"/>
    </font>
    <font>
      <sz val="9"/>
      <color rgb="FF00B050"/>
      <name val="Arial"/>
      <family val="2"/>
    </font>
    <font>
      <sz val="9"/>
      <color theme="0"/>
      <name val="Arial"/>
      <family val="2"/>
    </font>
    <font>
      <b/>
      <sz val="8"/>
      <color indexed="81"/>
      <name val="Tahoma"/>
      <family val="2"/>
    </font>
  </fonts>
  <fills count="9">
    <fill>
      <patternFill patternType="none"/>
    </fill>
    <fill>
      <patternFill patternType="gray125"/>
    </fill>
    <fill>
      <patternFill patternType="solid">
        <fgColor theme="0"/>
        <bgColor indexed="64"/>
      </patternFill>
    </fill>
    <fill>
      <patternFill patternType="solid">
        <fgColor indexed="57"/>
        <bgColor indexed="64"/>
      </patternFill>
    </fill>
    <fill>
      <patternFill patternType="solid">
        <fgColor rgb="FF339966"/>
        <bgColor indexed="64"/>
      </patternFill>
    </fill>
    <fill>
      <patternFill patternType="solid">
        <fgColor rgb="FFC0C0C0"/>
        <bgColor indexed="64"/>
      </patternFill>
    </fill>
    <fill>
      <patternFill patternType="solid">
        <fgColor theme="0"/>
        <bgColor indexed="46"/>
      </patternFill>
    </fill>
    <fill>
      <patternFill patternType="solid">
        <fgColor rgb="FF339966"/>
        <bgColor indexed="46"/>
      </patternFill>
    </fill>
    <fill>
      <patternFill patternType="solid">
        <fgColor indexed="22"/>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0" fontId="8" fillId="0" borderId="0" applyNumberFormat="0" applyFill="0" applyBorder="0" applyAlignment="0" applyProtection="0">
      <alignment vertical="top"/>
      <protection locked="0"/>
    </xf>
    <xf numFmtId="9" fontId="10" fillId="0" borderId="0" applyFont="0" applyFill="0" applyBorder="0" applyAlignment="0" applyProtection="0"/>
    <xf numFmtId="0" fontId="11" fillId="0" borderId="0"/>
  </cellStyleXfs>
  <cellXfs count="147">
    <xf numFmtId="0" fontId="0" fillId="0" borderId="0" xfId="0"/>
    <xf numFmtId="0" fontId="1" fillId="2" borderId="0" xfId="1" applyFill="1"/>
    <xf numFmtId="0" fontId="1" fillId="0" borderId="0" xfId="1"/>
    <xf numFmtId="0" fontId="1" fillId="0" borderId="0" xfId="1" applyFill="1"/>
    <xf numFmtId="0" fontId="5" fillId="0" borderId="0" xfId="1" applyFont="1" applyFill="1" applyAlignment="1">
      <alignment vertical="top" wrapText="1"/>
    </xf>
    <xf numFmtId="0" fontId="6" fillId="0" borderId="0" xfId="1" applyFont="1" applyFill="1" applyAlignment="1">
      <alignment vertical="top"/>
    </xf>
    <xf numFmtId="0" fontId="5" fillId="0" borderId="0" xfId="1" applyFont="1" applyFill="1" applyAlignment="1">
      <alignment vertical="center" wrapText="1"/>
    </xf>
    <xf numFmtId="0" fontId="1" fillId="0" borderId="0" xfId="1" applyFill="1" applyAlignment="1"/>
    <xf numFmtId="0" fontId="7" fillId="0" borderId="0" xfId="1" applyFont="1" applyFill="1" applyAlignment="1">
      <alignment vertical="top"/>
    </xf>
    <xf numFmtId="0" fontId="8" fillId="0" borderId="0" xfId="2" applyFill="1" applyAlignment="1" applyProtection="1">
      <alignment vertical="top"/>
    </xf>
    <xf numFmtId="0" fontId="1" fillId="2" borderId="0" xfId="1" applyFill="1" applyAlignment="1">
      <alignment horizontal="left" vertical="center"/>
    </xf>
    <xf numFmtId="0" fontId="1" fillId="0" borderId="0" xfId="1" applyAlignment="1">
      <alignment horizontal="left" vertical="center"/>
    </xf>
    <xf numFmtId="0" fontId="7" fillId="0" borderId="0" xfId="1" applyFont="1" applyFill="1" applyAlignment="1">
      <alignment horizontal="left" vertical="center"/>
    </xf>
    <xf numFmtId="0" fontId="1" fillId="0" borderId="0" xfId="1" applyFill="1" applyAlignment="1">
      <alignment horizontal="left" vertical="center"/>
    </xf>
    <xf numFmtId="0" fontId="9" fillId="0" borderId="0" xfId="1" applyFont="1" applyFill="1" applyAlignment="1">
      <alignment vertical="top" wrapText="1"/>
    </xf>
    <xf numFmtId="0" fontId="7" fillId="0" borderId="0" xfId="1" applyFont="1" applyAlignment="1">
      <alignment vertical="top"/>
    </xf>
    <xf numFmtId="0" fontId="1" fillId="0" borderId="0" xfId="1" applyFill="1" applyAlignment="1">
      <alignment vertical="top" wrapText="1"/>
    </xf>
    <xf numFmtId="0" fontId="1" fillId="0" borderId="0" xfId="1" applyFill="1" applyAlignment="1">
      <alignment vertical="top"/>
    </xf>
    <xf numFmtId="0" fontId="1" fillId="0" borderId="0" xfId="1" applyAlignment="1">
      <alignment vertical="top"/>
    </xf>
    <xf numFmtId="0" fontId="9" fillId="0" borderId="0" xfId="1" applyFont="1" applyAlignment="1">
      <alignment vertical="top" wrapText="1"/>
    </xf>
    <xf numFmtId="0" fontId="11" fillId="0" borderId="0" xfId="4" applyProtection="1"/>
    <xf numFmtId="0" fontId="11" fillId="0" borderId="0" xfId="4" applyAlignment="1" applyProtection="1">
      <alignment horizontal="center"/>
    </xf>
    <xf numFmtId="0" fontId="12" fillId="0" borderId="0" xfId="4" applyFont="1" applyProtection="1"/>
    <xf numFmtId="0" fontId="12" fillId="0" borderId="9" xfId="4" applyFont="1" applyBorder="1" applyAlignment="1" applyProtection="1">
      <alignment vertical="center"/>
    </xf>
    <xf numFmtId="0" fontId="12" fillId="0" borderId="9" xfId="4" applyFont="1" applyBorder="1" applyAlignment="1" applyProtection="1">
      <alignment horizontal="center" vertical="center"/>
    </xf>
    <xf numFmtId="0" fontId="12" fillId="0" borderId="9" xfId="4" applyFont="1" applyBorder="1" applyAlignment="1" applyProtection="1">
      <alignment horizontal="right" vertical="center"/>
    </xf>
    <xf numFmtId="0" fontId="12" fillId="0" borderId="0" xfId="4" applyFont="1" applyAlignment="1" applyProtection="1">
      <alignment horizontal="center"/>
    </xf>
    <xf numFmtId="0" fontId="12" fillId="0" borderId="0" xfId="4" applyFont="1" applyAlignment="1" applyProtection="1">
      <alignment horizontal="right"/>
    </xf>
    <xf numFmtId="0" fontId="11" fillId="3" borderId="0" xfId="4" applyFill="1" applyProtection="1"/>
    <xf numFmtId="0" fontId="11" fillId="3" borderId="0" xfId="4" applyFill="1" applyAlignment="1" applyProtection="1">
      <alignment vertical="center" wrapText="1"/>
    </xf>
    <xf numFmtId="0" fontId="11" fillId="3" borderId="0" xfId="4" applyFill="1" applyAlignment="1" applyProtection="1">
      <alignment vertical="center"/>
    </xf>
    <xf numFmtId="0" fontId="13" fillId="3" borderId="0" xfId="4" applyFont="1" applyFill="1" applyAlignment="1" applyProtection="1">
      <alignment vertical="center" wrapText="1"/>
    </xf>
    <xf numFmtId="0" fontId="11" fillId="4" borderId="0" xfId="4" applyFill="1" applyAlignment="1" applyProtection="1">
      <alignment vertical="center" wrapText="1"/>
    </xf>
    <xf numFmtId="0" fontId="13" fillId="4" borderId="0" xfId="4" applyFont="1" applyFill="1" applyBorder="1" applyAlignment="1" applyProtection="1">
      <alignment vertical="center" wrapText="1"/>
    </xf>
    <xf numFmtId="0" fontId="11" fillId="5" borderId="10" xfId="4" applyFont="1" applyFill="1" applyBorder="1" applyAlignment="1" applyProtection="1">
      <alignment horizontal="center" vertical="center" wrapText="1"/>
    </xf>
    <xf numFmtId="14" fontId="11" fillId="0" borderId="10" xfId="4" applyNumberFormat="1" applyFill="1" applyBorder="1" applyAlignment="1" applyProtection="1">
      <alignment vertical="center" wrapText="1"/>
      <protection locked="0"/>
    </xf>
    <xf numFmtId="14" fontId="11" fillId="4" borderId="0" xfId="4" applyNumberFormat="1" applyFill="1" applyBorder="1" applyAlignment="1" applyProtection="1">
      <alignment vertical="center" wrapText="1"/>
    </xf>
    <xf numFmtId="49" fontId="13" fillId="2" borderId="14" xfId="4" applyNumberFormat="1" applyFont="1" applyFill="1" applyBorder="1" applyAlignment="1" applyProtection="1">
      <alignment horizontal="center" vertical="center" textRotation="180" wrapText="1"/>
    </xf>
    <xf numFmtId="49" fontId="14" fillId="4" borderId="0" xfId="4" applyNumberFormat="1" applyFont="1" applyFill="1" applyBorder="1" applyAlignment="1" applyProtection="1">
      <alignment horizontal="left" vertical="center" wrapText="1"/>
    </xf>
    <xf numFmtId="164" fontId="13" fillId="4" borderId="0" xfId="4" applyNumberFormat="1" applyFont="1" applyFill="1" applyBorder="1" applyAlignment="1" applyProtection="1">
      <alignment vertical="center" wrapText="1"/>
    </xf>
    <xf numFmtId="0" fontId="13" fillId="6" borderId="0" xfId="4" applyFont="1" applyFill="1" applyBorder="1" applyAlignment="1" applyProtection="1">
      <alignment vertical="top" wrapText="1"/>
    </xf>
    <xf numFmtId="0" fontId="11" fillId="6" borderId="0" xfId="4" applyFill="1" applyBorder="1" applyAlignment="1" applyProtection="1">
      <alignment vertical="top" wrapText="1"/>
    </xf>
    <xf numFmtId="0" fontId="11" fillId="7" borderId="0" xfId="4" applyFill="1" applyBorder="1" applyAlignment="1" applyProtection="1">
      <alignment vertical="top" wrapText="1"/>
    </xf>
    <xf numFmtId="49" fontId="13" fillId="2" borderId="17" xfId="4" applyNumberFormat="1" applyFont="1" applyFill="1" applyBorder="1" applyAlignment="1" applyProtection="1">
      <alignment horizontal="center" vertical="center" textRotation="180" wrapText="1"/>
    </xf>
    <xf numFmtId="164" fontId="15" fillId="4" borderId="0" xfId="4" applyNumberFormat="1" applyFont="1" applyFill="1" applyBorder="1" applyAlignment="1" applyProtection="1">
      <alignment vertical="center" wrapText="1"/>
    </xf>
    <xf numFmtId="49" fontId="13" fillId="2" borderId="19" xfId="4" applyNumberFormat="1" applyFont="1" applyFill="1" applyBorder="1" applyAlignment="1" applyProtection="1">
      <alignment horizontal="center" vertical="center" textRotation="180" wrapText="1"/>
    </xf>
    <xf numFmtId="0" fontId="13" fillId="4" borderId="0" xfId="4" applyFont="1" applyFill="1" applyBorder="1" applyAlignment="1" applyProtection="1">
      <alignment horizontal="center" vertical="center" wrapText="1"/>
    </xf>
    <xf numFmtId="0" fontId="11" fillId="0" borderId="0" xfId="4" applyFill="1" applyProtection="1"/>
    <xf numFmtId="0" fontId="11" fillId="3" borderId="0" xfId="4" applyFill="1" applyAlignment="1" applyProtection="1">
      <alignment horizontal="left" vertical="center" wrapText="1"/>
    </xf>
    <xf numFmtId="0" fontId="11" fillId="3" borderId="0" xfId="4" applyFill="1" applyAlignment="1" applyProtection="1">
      <alignment horizontal="center" vertical="center" wrapText="1"/>
    </xf>
    <xf numFmtId="0" fontId="11" fillId="4" borderId="0" xfId="4" applyFill="1" applyProtection="1"/>
    <xf numFmtId="0" fontId="16" fillId="8" borderId="10" xfId="4" applyFont="1" applyFill="1" applyBorder="1" applyAlignment="1" applyProtection="1">
      <alignment horizontal="left" vertical="center" wrapText="1"/>
    </xf>
    <xf numFmtId="0" fontId="16" fillId="5" borderId="13" xfId="4" applyFont="1" applyFill="1" applyBorder="1" applyAlignment="1" applyProtection="1">
      <alignment horizontal="center" vertical="center" wrapText="1"/>
    </xf>
    <xf numFmtId="0" fontId="16" fillId="8" borderId="10" xfId="4" applyFont="1" applyFill="1" applyBorder="1" applyAlignment="1" applyProtection="1">
      <alignment horizontal="center" vertical="center" wrapText="1"/>
    </xf>
    <xf numFmtId="0" fontId="16" fillId="8" borderId="13" xfId="4" applyFont="1" applyFill="1" applyBorder="1" applyAlignment="1" applyProtection="1">
      <alignment horizontal="center" vertical="center" wrapText="1"/>
    </xf>
    <xf numFmtId="0" fontId="17" fillId="0" borderId="10" xfId="4" applyFont="1" applyBorder="1" applyAlignment="1" applyProtection="1">
      <alignment horizontal="center" vertical="center" wrapText="1"/>
    </xf>
    <xf numFmtId="0" fontId="17" fillId="0" borderId="13" xfId="4" applyFont="1" applyBorder="1" applyAlignment="1" applyProtection="1">
      <alignment horizontal="left" vertical="center" wrapText="1"/>
    </xf>
    <xf numFmtId="0" fontId="17" fillId="0" borderId="23" xfId="4" applyFont="1" applyBorder="1" applyAlignment="1" applyProtection="1">
      <alignment horizontal="center" vertical="center" wrapText="1"/>
      <protection locked="0"/>
    </xf>
    <xf numFmtId="0" fontId="18" fillId="0" borderId="0" xfId="4" applyFont="1" applyProtection="1"/>
    <xf numFmtId="0" fontId="17" fillId="0" borderId="8" xfId="4" applyFont="1" applyBorder="1" applyAlignment="1" applyProtection="1">
      <alignment horizontal="left" vertical="center" wrapText="1"/>
    </xf>
    <xf numFmtId="2" fontId="17" fillId="0" borderId="10" xfId="4" applyNumberFormat="1" applyFont="1" applyBorder="1" applyAlignment="1" applyProtection="1">
      <alignment horizontal="center" vertical="center" wrapText="1"/>
    </xf>
    <xf numFmtId="0" fontId="17" fillId="0" borderId="10" xfId="4" applyFont="1" applyBorder="1" applyAlignment="1" applyProtection="1">
      <alignment horizontal="center" vertical="center" wrapText="1"/>
      <protection locked="0"/>
    </xf>
    <xf numFmtId="0" fontId="11" fillId="3" borderId="0" xfId="4" applyFill="1" applyBorder="1" applyProtection="1"/>
    <xf numFmtId="0" fontId="17" fillId="3" borderId="12" xfId="4" applyFont="1" applyFill="1" applyBorder="1" applyAlignment="1" applyProtection="1">
      <alignment horizontal="left" vertical="center" wrapText="1"/>
    </xf>
    <xf numFmtId="0" fontId="17" fillId="3" borderId="12" xfId="4" applyFont="1" applyFill="1" applyBorder="1" applyAlignment="1" applyProtection="1">
      <alignment horizontal="center" vertical="center" wrapText="1"/>
    </xf>
    <xf numFmtId="0" fontId="19" fillId="3" borderId="12" xfId="4" applyFont="1" applyFill="1" applyBorder="1" applyAlignment="1" applyProtection="1">
      <alignment horizontal="center" vertical="center" wrapText="1"/>
    </xf>
    <xf numFmtId="0" fontId="20" fillId="3" borderId="12" xfId="4" applyFont="1" applyFill="1" applyBorder="1" applyAlignment="1" applyProtection="1">
      <alignment horizontal="center" vertical="center" wrapText="1"/>
    </xf>
    <xf numFmtId="0" fontId="17" fillId="3" borderId="12" xfId="4" applyFont="1" applyFill="1" applyBorder="1" applyAlignment="1" applyProtection="1">
      <alignment horizontal="left" vertical="top" wrapText="1"/>
    </xf>
    <xf numFmtId="0" fontId="17" fillId="8" borderId="10" xfId="4" applyFont="1" applyFill="1" applyBorder="1" applyAlignment="1" applyProtection="1">
      <alignment horizontal="center" vertical="center" wrapText="1"/>
    </xf>
    <xf numFmtId="0" fontId="17" fillId="3" borderId="2" xfId="4" applyFont="1" applyFill="1" applyBorder="1" applyAlignment="1" applyProtection="1">
      <alignment horizontal="left" vertical="center" wrapText="1"/>
    </xf>
    <xf numFmtId="0" fontId="17" fillId="3" borderId="2" xfId="4" applyFont="1" applyFill="1" applyBorder="1" applyAlignment="1" applyProtection="1">
      <alignment vertical="center" wrapText="1"/>
    </xf>
    <xf numFmtId="0" fontId="17" fillId="3" borderId="2" xfId="4" applyFont="1" applyFill="1" applyBorder="1" applyAlignment="1" applyProtection="1">
      <alignment horizontal="center" vertical="center" wrapText="1"/>
    </xf>
    <xf numFmtId="0" fontId="19" fillId="3" borderId="2" xfId="4" applyFont="1" applyFill="1" applyBorder="1" applyAlignment="1" applyProtection="1">
      <alignment horizontal="center" vertical="center" wrapText="1"/>
    </xf>
    <xf numFmtId="0" fontId="20" fillId="3" borderId="2" xfId="4" applyFont="1" applyFill="1" applyBorder="1" applyAlignment="1" applyProtection="1">
      <alignment horizontal="center" vertical="center" wrapText="1"/>
    </xf>
    <xf numFmtId="0" fontId="21" fillId="3" borderId="2" xfId="4" applyFont="1" applyFill="1" applyBorder="1" applyAlignment="1" applyProtection="1">
      <alignment horizontal="center" vertical="center" wrapText="1"/>
    </xf>
    <xf numFmtId="0" fontId="17" fillId="3" borderId="2" xfId="4" applyFont="1" applyFill="1" applyBorder="1" applyAlignment="1" applyProtection="1">
      <alignment horizontal="left" vertical="top" wrapText="1"/>
    </xf>
    <xf numFmtId="0" fontId="17" fillId="3" borderId="0" xfId="4" applyFont="1" applyFill="1" applyBorder="1" applyAlignment="1" applyProtection="1">
      <alignment horizontal="left" vertical="center" wrapText="1"/>
    </xf>
    <xf numFmtId="0" fontId="8" fillId="3" borderId="0" xfId="2" applyFill="1" applyBorder="1" applyAlignment="1" applyProtection="1">
      <alignment vertical="center"/>
    </xf>
    <xf numFmtId="0" fontId="22" fillId="3" borderId="0" xfId="4" applyFont="1" applyFill="1" applyBorder="1" applyAlignment="1" applyProtection="1">
      <alignment horizontal="center" vertical="center" wrapText="1"/>
    </xf>
    <xf numFmtId="0" fontId="17" fillId="3" borderId="0" xfId="4" applyFont="1" applyFill="1" applyBorder="1" applyProtection="1"/>
    <xf numFmtId="0" fontId="11" fillId="0" borderId="0" xfId="4" applyAlignment="1" applyProtection="1">
      <alignment horizontal="left" vertical="center" wrapText="1"/>
    </xf>
    <xf numFmtId="0" fontId="17" fillId="0" borderId="0" xfId="4" applyFont="1" applyFill="1" applyBorder="1" applyAlignment="1" applyProtection="1">
      <alignment vertical="center" wrapText="1"/>
    </xf>
    <xf numFmtId="0" fontId="17" fillId="0" borderId="0" xfId="4" applyFont="1" applyFill="1" applyBorder="1" applyAlignment="1" applyProtection="1">
      <alignment horizontal="left" vertical="center" wrapText="1"/>
    </xf>
    <xf numFmtId="0" fontId="11" fillId="0" borderId="0" xfId="4" applyBorder="1" applyProtection="1"/>
    <xf numFmtId="0" fontId="17" fillId="0" borderId="0" xfId="4" applyFont="1" applyBorder="1" applyProtection="1"/>
    <xf numFmtId="0" fontId="17" fillId="0" borderId="0" xfId="4" applyFont="1" applyBorder="1" applyAlignment="1" applyProtection="1">
      <alignment horizontal="left" vertical="center"/>
    </xf>
    <xf numFmtId="0" fontId="17" fillId="0" borderId="0" xfId="4" applyFont="1" applyBorder="1" applyAlignment="1" applyProtection="1">
      <alignment horizontal="left" vertical="center" wrapText="1"/>
    </xf>
    <xf numFmtId="0" fontId="5" fillId="2" borderId="0" xfId="1" applyFont="1" applyFill="1" applyAlignment="1">
      <alignment horizontal="left" vertical="top" wrapText="1"/>
    </xf>
    <xf numFmtId="0" fontId="2" fillId="2" borderId="0" xfId="1" applyFont="1" applyFill="1" applyAlignment="1">
      <alignment horizontal="center" vertical="center"/>
    </xf>
    <xf numFmtId="0" fontId="3" fillId="2" borderId="0" xfId="1" applyFont="1" applyFill="1" applyAlignment="1">
      <alignment horizontal="left"/>
    </xf>
    <xf numFmtId="0" fontId="4" fillId="2" borderId="0" xfId="1" applyFont="1" applyFill="1" applyAlignment="1">
      <alignment horizontal="left" vertical="top" wrapText="1"/>
    </xf>
    <xf numFmtId="0" fontId="5" fillId="2" borderId="0" xfId="1" applyFont="1" applyFill="1" applyAlignment="1">
      <alignment horizontal="left" vertical="center" wrapText="1"/>
    </xf>
    <xf numFmtId="0" fontId="8" fillId="2" borderId="0" xfId="2" applyFill="1" applyAlignment="1" applyProtection="1">
      <alignment horizontal="left" vertical="top" wrapText="1"/>
    </xf>
    <xf numFmtId="0" fontId="4" fillId="2" borderId="1" xfId="1" applyFont="1" applyFill="1" applyBorder="1" applyAlignment="1" applyProtection="1">
      <alignment horizontal="left" vertical="top" wrapText="1"/>
      <protection locked="0"/>
    </xf>
    <xf numFmtId="0" fontId="4" fillId="2" borderId="2" xfId="1" applyFont="1" applyFill="1" applyBorder="1" applyAlignment="1" applyProtection="1">
      <alignment horizontal="left" vertical="top" wrapText="1"/>
      <protection locked="0"/>
    </xf>
    <xf numFmtId="0" fontId="4" fillId="2" borderId="3" xfId="1" applyFont="1" applyFill="1" applyBorder="1" applyAlignment="1" applyProtection="1">
      <alignment horizontal="left" vertical="top" wrapText="1"/>
      <protection locked="0"/>
    </xf>
    <xf numFmtId="0" fontId="4" fillId="2" borderId="4" xfId="1" applyFont="1" applyFill="1" applyBorder="1" applyAlignment="1" applyProtection="1">
      <alignment horizontal="left" vertical="top" wrapText="1"/>
      <protection locked="0"/>
    </xf>
    <xf numFmtId="0" fontId="4" fillId="2" borderId="0" xfId="1" applyFont="1" applyFill="1" applyBorder="1" applyAlignment="1" applyProtection="1">
      <alignment horizontal="left" vertical="top" wrapText="1"/>
      <protection locked="0"/>
    </xf>
    <xf numFmtId="0" fontId="4" fillId="2" borderId="5" xfId="1" applyFont="1" applyFill="1" applyBorder="1" applyAlignment="1" applyProtection="1">
      <alignment horizontal="left" vertical="top" wrapText="1"/>
      <protection locked="0"/>
    </xf>
    <xf numFmtId="0" fontId="4" fillId="2" borderId="6" xfId="1" applyFont="1" applyFill="1" applyBorder="1" applyAlignment="1" applyProtection="1">
      <alignment horizontal="left" vertical="top" wrapText="1"/>
      <protection locked="0"/>
    </xf>
    <xf numFmtId="0" fontId="4" fillId="2" borderId="7" xfId="1" applyFont="1" applyFill="1" applyBorder="1" applyAlignment="1" applyProtection="1">
      <alignment horizontal="left" vertical="top" wrapText="1"/>
      <protection locked="0"/>
    </xf>
    <xf numFmtId="0" fontId="4" fillId="2" borderId="8" xfId="1" applyFont="1" applyFill="1" applyBorder="1" applyAlignment="1" applyProtection="1">
      <alignment horizontal="left" vertical="top" wrapText="1"/>
      <protection locked="0"/>
    </xf>
    <xf numFmtId="0" fontId="13" fillId="3" borderId="0" xfId="4" applyNumberFormat="1" applyFont="1" applyFill="1" applyBorder="1" applyAlignment="1" applyProtection="1">
      <alignment horizontal="left" vertical="center" wrapText="1"/>
    </xf>
    <xf numFmtId="0" fontId="13" fillId="3" borderId="0" xfId="4" applyFont="1" applyFill="1" applyBorder="1" applyAlignment="1" applyProtection="1">
      <alignment horizontal="center" vertical="center" wrapText="1"/>
    </xf>
    <xf numFmtId="0" fontId="13" fillId="3" borderId="0" xfId="4" applyFont="1" applyFill="1" applyAlignment="1" applyProtection="1">
      <alignment vertical="center" wrapText="1"/>
    </xf>
    <xf numFmtId="0" fontId="11" fillId="5" borderId="10" xfId="4" applyFont="1" applyFill="1" applyBorder="1" applyAlignment="1" applyProtection="1">
      <alignment horizontal="center" vertical="center" wrapText="1"/>
    </xf>
    <xf numFmtId="0" fontId="13" fillId="0" borderId="11" xfId="4" applyFont="1" applyFill="1" applyBorder="1" applyAlignment="1" applyProtection="1">
      <alignment horizontal="center" vertical="center" wrapText="1"/>
      <protection locked="0"/>
    </xf>
    <xf numFmtId="0" fontId="13" fillId="0" borderId="12" xfId="4" applyFont="1" applyFill="1" applyBorder="1" applyAlignment="1" applyProtection="1">
      <alignment horizontal="center" vertical="center" wrapText="1"/>
      <protection locked="0"/>
    </xf>
    <xf numFmtId="0" fontId="13" fillId="0" borderId="13" xfId="4" applyFont="1" applyFill="1" applyBorder="1" applyAlignment="1" applyProtection="1">
      <alignment horizontal="center" vertical="center" wrapText="1"/>
      <protection locked="0"/>
    </xf>
    <xf numFmtId="0" fontId="11" fillId="5" borderId="10" xfId="4" applyFill="1" applyBorder="1" applyAlignment="1" applyProtection="1">
      <alignment horizontal="center" vertical="center" wrapText="1"/>
    </xf>
    <xf numFmtId="0" fontId="11" fillId="0" borderId="10" xfId="4" applyFont="1" applyFill="1" applyBorder="1" applyAlignment="1" applyProtection="1">
      <alignment horizontal="center" vertical="center"/>
      <protection locked="0"/>
    </xf>
    <xf numFmtId="49" fontId="14" fillId="2" borderId="15" xfId="4" applyNumberFormat="1" applyFont="1" applyFill="1" applyBorder="1" applyAlignment="1" applyProtection="1">
      <alignment horizontal="left" vertical="center" wrapText="1"/>
    </xf>
    <xf numFmtId="49" fontId="14" fillId="2" borderId="16" xfId="4" applyNumberFormat="1" applyFont="1" applyFill="1" applyBorder="1" applyAlignment="1" applyProtection="1">
      <alignment horizontal="left" vertical="center" wrapText="1"/>
    </xf>
    <xf numFmtId="49" fontId="14" fillId="2" borderId="10" xfId="4" applyNumberFormat="1" applyFont="1" applyFill="1" applyBorder="1" applyAlignment="1" applyProtection="1">
      <alignment horizontal="left" vertical="center" wrapText="1"/>
    </xf>
    <xf numFmtId="49" fontId="14" fillId="2" borderId="18" xfId="4" applyNumberFormat="1" applyFont="1" applyFill="1" applyBorder="1" applyAlignment="1" applyProtection="1">
      <alignment horizontal="left" vertical="center" wrapText="1"/>
    </xf>
    <xf numFmtId="49" fontId="14" fillId="2" borderId="20" xfId="4" applyNumberFormat="1" applyFont="1" applyFill="1" applyBorder="1" applyAlignment="1" applyProtection="1">
      <alignment horizontal="left" vertical="center" wrapText="1"/>
    </xf>
    <xf numFmtId="49" fontId="14" fillId="2" borderId="21" xfId="4" applyNumberFormat="1" applyFont="1" applyFill="1" applyBorder="1" applyAlignment="1" applyProtection="1">
      <alignment horizontal="left" vertical="center" wrapText="1"/>
    </xf>
    <xf numFmtId="0" fontId="16" fillId="5" borderId="11" xfId="4" applyFont="1" applyFill="1" applyBorder="1" applyAlignment="1" applyProtection="1">
      <alignment horizontal="center" vertical="center" wrapText="1"/>
    </xf>
    <xf numFmtId="0" fontId="16" fillId="5" borderId="12" xfId="4" applyFont="1" applyFill="1" applyBorder="1" applyAlignment="1" applyProtection="1">
      <alignment horizontal="center" vertical="center" wrapText="1"/>
    </xf>
    <xf numFmtId="0" fontId="16" fillId="8" borderId="22" xfId="4" applyFont="1" applyFill="1" applyBorder="1" applyAlignment="1" applyProtection="1">
      <alignment horizontal="center" vertical="center" wrapText="1"/>
    </xf>
    <xf numFmtId="0" fontId="16" fillId="8" borderId="23" xfId="4" applyFont="1" applyFill="1" applyBorder="1" applyAlignment="1" applyProtection="1">
      <alignment horizontal="center" vertical="center" wrapText="1"/>
    </xf>
    <xf numFmtId="0" fontId="16" fillId="8" borderId="1" xfId="4" applyFont="1" applyFill="1" applyBorder="1" applyAlignment="1" applyProtection="1">
      <alignment horizontal="left" vertical="center" wrapText="1"/>
    </xf>
    <xf numFmtId="0" fontId="16" fillId="8" borderId="2" xfId="4" applyFont="1" applyFill="1" applyBorder="1" applyAlignment="1" applyProtection="1">
      <alignment horizontal="left" vertical="center" wrapText="1"/>
    </xf>
    <xf numFmtId="0" fontId="16" fillId="8" borderId="3" xfId="4" applyFont="1" applyFill="1" applyBorder="1" applyAlignment="1" applyProtection="1">
      <alignment horizontal="left" vertical="center" wrapText="1"/>
    </xf>
    <xf numFmtId="0" fontId="16" fillId="8" borderId="6" xfId="4" applyFont="1" applyFill="1" applyBorder="1" applyAlignment="1" applyProtection="1">
      <alignment horizontal="left" vertical="center" wrapText="1"/>
    </xf>
    <xf numFmtId="0" fontId="16" fillId="8" borderId="7" xfId="4" applyFont="1" applyFill="1" applyBorder="1" applyAlignment="1" applyProtection="1">
      <alignment horizontal="left" vertical="center" wrapText="1"/>
    </xf>
    <xf numFmtId="0" fontId="16" fillId="8" borderId="8" xfId="4" applyFont="1" applyFill="1" applyBorder="1" applyAlignment="1" applyProtection="1">
      <alignment horizontal="left" vertical="center" wrapText="1"/>
    </xf>
    <xf numFmtId="0" fontId="16" fillId="8" borderId="11" xfId="4" applyFont="1" applyFill="1" applyBorder="1" applyAlignment="1" applyProtection="1">
      <alignment horizontal="center" vertical="center" wrapText="1"/>
    </xf>
    <xf numFmtId="0" fontId="16" fillId="8" borderId="12" xfId="4" applyFont="1" applyFill="1" applyBorder="1" applyAlignment="1" applyProtection="1">
      <alignment horizontal="center" vertical="center" wrapText="1"/>
    </xf>
    <xf numFmtId="0" fontId="17" fillId="0" borderId="11" xfId="4" applyFont="1" applyBorder="1" applyAlignment="1" applyProtection="1">
      <alignment horizontal="left" vertical="center" wrapText="1"/>
    </xf>
    <xf numFmtId="0" fontId="17" fillId="0" borderId="12" xfId="4" applyFont="1" applyBorder="1" applyAlignment="1" applyProtection="1">
      <alignment horizontal="left" vertical="center" wrapText="1"/>
    </xf>
    <xf numFmtId="0" fontId="17" fillId="0" borderId="11" xfId="4" applyFont="1" applyBorder="1" applyAlignment="1" applyProtection="1">
      <alignment horizontal="left" vertical="center" wrapText="1"/>
      <protection locked="0"/>
    </xf>
    <xf numFmtId="0" fontId="17" fillId="0" borderId="12" xfId="4" applyFont="1" applyBorder="1" applyAlignment="1" applyProtection="1">
      <alignment horizontal="left" vertical="center" wrapText="1"/>
      <protection locked="0"/>
    </xf>
    <xf numFmtId="0" fontId="17" fillId="0" borderId="13" xfId="4" applyFont="1" applyBorder="1" applyAlignment="1" applyProtection="1">
      <alignment horizontal="left" vertical="center" wrapText="1"/>
      <protection locked="0"/>
    </xf>
    <xf numFmtId="0" fontId="17" fillId="3" borderId="12" xfId="4" applyFont="1" applyFill="1" applyBorder="1" applyAlignment="1" applyProtection="1">
      <alignment horizontal="center" vertical="center" wrapText="1"/>
    </xf>
    <xf numFmtId="0" fontId="16" fillId="8" borderId="11" xfId="4" applyFont="1" applyFill="1" applyBorder="1" applyAlignment="1" applyProtection="1">
      <alignment horizontal="left" vertical="center" wrapText="1"/>
    </xf>
    <xf numFmtId="0" fontId="16" fillId="8" borderId="12" xfId="4" applyFont="1" applyFill="1" applyBorder="1" applyAlignment="1" applyProtection="1">
      <alignment horizontal="left" vertical="center" wrapText="1"/>
    </xf>
    <xf numFmtId="0" fontId="16" fillId="8" borderId="13" xfId="4" applyFont="1" applyFill="1" applyBorder="1" applyAlignment="1" applyProtection="1">
      <alignment horizontal="left" vertical="center" wrapText="1"/>
    </xf>
    <xf numFmtId="0" fontId="8" fillId="3" borderId="0" xfId="2" applyFill="1" applyBorder="1" applyAlignment="1" applyProtection="1">
      <alignment horizontal="left" vertical="center" wrapText="1"/>
    </xf>
    <xf numFmtId="0" fontId="8" fillId="3" borderId="0" xfId="2" applyFill="1" applyBorder="1" applyAlignment="1" applyProtection="1">
      <alignment horizontal="left" vertical="center"/>
    </xf>
    <xf numFmtId="0" fontId="17" fillId="3" borderId="2" xfId="4" applyFont="1" applyFill="1" applyBorder="1" applyAlignment="1" applyProtection="1">
      <alignment vertical="center" wrapText="1"/>
    </xf>
    <xf numFmtId="0" fontId="8" fillId="3" borderId="0" xfId="2" applyFill="1" applyBorder="1" applyAlignment="1" applyProtection="1">
      <alignment horizontal="center" vertical="center"/>
    </xf>
    <xf numFmtId="0" fontId="11" fillId="0" borderId="0" xfId="4" applyBorder="1" applyAlignment="1" applyProtection="1">
      <alignment horizontal="center" vertical="center" wrapText="1"/>
    </xf>
    <xf numFmtId="0" fontId="17" fillId="0" borderId="0" xfId="4" applyFont="1" applyFill="1" applyBorder="1" applyAlignment="1" applyProtection="1">
      <alignment horizontal="left" vertical="center" wrapText="1"/>
    </xf>
    <xf numFmtId="0" fontId="11" fillId="0" borderId="0" xfId="4" applyBorder="1" applyAlignment="1" applyProtection="1">
      <alignment horizontal="center"/>
    </xf>
    <xf numFmtId="0" fontId="17" fillId="0" borderId="0" xfId="4" applyFont="1" applyBorder="1" applyAlignment="1" applyProtection="1">
      <alignment horizontal="left" vertical="center"/>
    </xf>
    <xf numFmtId="0" fontId="17" fillId="0" borderId="0" xfId="4" applyFont="1" applyBorder="1" applyAlignment="1" applyProtection="1">
      <alignment horizontal="left" vertical="center" wrapText="1"/>
    </xf>
  </cellXfs>
  <cellStyles count="5">
    <cellStyle name="Hyperlink" xfId="2" builtinId="8"/>
    <cellStyle name="Normal" xfId="0" builtinId="0"/>
    <cellStyle name="Normal 2" xfId="1" xr:uid="{00000000-0005-0000-0000-000002000000}"/>
    <cellStyle name="Normal 3" xfId="4" xr:uid="{00000000-0005-0000-0000-000003000000}"/>
    <cellStyle name="Percent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Risk</c:v>
          </c:tx>
          <c:spPr>
            <a:ln w="25400" cap="rnd">
              <a:no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rnd">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xVal>
            <c:numRef>
              <c:f>'Decision Tool'!$N$34</c:f>
              <c:numCache>
                <c:formatCode>General</c:formatCode>
                <c:ptCount val="1"/>
                <c:pt idx="0">
                  <c:v>0</c:v>
                </c:pt>
              </c:numCache>
            </c:numRef>
          </c:xVal>
          <c:yVal>
            <c:numRef>
              <c:f>'Decision Tool'!$N$46</c:f>
              <c:numCache>
                <c:formatCode>General</c:formatCode>
                <c:ptCount val="1"/>
                <c:pt idx="0">
                  <c:v>0</c:v>
                </c:pt>
              </c:numCache>
            </c:numRef>
          </c:yVal>
          <c:smooth val="0"/>
          <c:extLst>
            <c:ext xmlns:c16="http://schemas.microsoft.com/office/drawing/2014/chart" uri="{C3380CC4-5D6E-409C-BE32-E72D297353CC}">
              <c16:uniqueId val="{00000000-05B0-419A-A012-5D43AD0DCE94}"/>
            </c:ext>
          </c:extLst>
        </c:ser>
        <c:dLbls>
          <c:showLegendKey val="0"/>
          <c:showVal val="0"/>
          <c:showCatName val="0"/>
          <c:showSerName val="0"/>
          <c:showPercent val="0"/>
          <c:showBubbleSize val="0"/>
        </c:dLbls>
        <c:axId val="40314368"/>
        <c:axId val="40316288"/>
      </c:scatterChart>
      <c:valAx>
        <c:axId val="40314368"/>
        <c:scaling>
          <c:orientation val="minMax"/>
          <c:max val="10"/>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316288"/>
        <c:crosses val="autoZero"/>
        <c:crossBetween val="midCat"/>
        <c:majorUnit val="5"/>
        <c:minorUnit val="1"/>
      </c:valAx>
      <c:valAx>
        <c:axId val="40316288"/>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314368"/>
        <c:crosses val="autoZero"/>
        <c:crossBetween val="midCat"/>
        <c:majorUnit val="5"/>
        <c:minorUnit val="1"/>
      </c:valAx>
      <c:spPr>
        <a:gradFill flip="none" rotWithShape="1">
          <a:gsLst>
            <a:gs pos="0">
              <a:srgbClr val="00B050"/>
            </a:gs>
            <a:gs pos="31000">
              <a:srgbClr val="FFFF00"/>
            </a:gs>
            <a:gs pos="74000">
              <a:srgbClr val="FFC000"/>
            </a:gs>
            <a:gs pos="100000">
              <a:srgbClr val="FF0000"/>
            </a:gs>
          </a:gsLst>
          <a:path path="circle">
            <a:fillToRect t="100000" r="100000"/>
          </a:path>
          <a:tileRect l="-100000" b="-100000"/>
        </a:grad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19051</xdr:rowOff>
    </xdr:from>
    <xdr:to>
      <xdr:col>3</xdr:col>
      <xdr:colOff>571500</xdr:colOff>
      <xdr:row>3</xdr:row>
      <xdr:rowOff>23413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8100" y="19051"/>
          <a:ext cx="1885950" cy="5758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10583</xdr:colOff>
      <xdr:row>6</xdr:row>
      <xdr:rowOff>123824</xdr:rowOff>
    </xdr:from>
    <xdr:to>
      <xdr:col>16</xdr:col>
      <xdr:colOff>704850</xdr:colOff>
      <xdr:row>10</xdr:row>
      <xdr:rowOff>4761</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285750</xdr:colOff>
      <xdr:row>7</xdr:row>
      <xdr:rowOff>0</xdr:rowOff>
    </xdr:from>
    <xdr:to>
      <xdr:col>13</xdr:col>
      <xdr:colOff>114300</xdr:colOff>
      <xdr:row>7</xdr:row>
      <xdr:rowOff>85725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600825" y="1990725"/>
          <a:ext cx="495300" cy="85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1:10</a:t>
          </a:r>
        </a:p>
      </xdr:txBody>
    </xdr:sp>
    <xdr:clientData/>
  </xdr:twoCellAnchor>
  <xdr:twoCellAnchor>
    <xdr:from>
      <xdr:col>14</xdr:col>
      <xdr:colOff>1190625</xdr:colOff>
      <xdr:row>10</xdr:row>
      <xdr:rowOff>0</xdr:rowOff>
    </xdr:from>
    <xdr:to>
      <xdr:col>15</xdr:col>
      <xdr:colOff>428625</xdr:colOff>
      <xdr:row>10</xdr:row>
      <xdr:rowOff>66675</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8858250" y="4676775"/>
          <a:ext cx="504825" cy="6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1:10</a:t>
          </a:r>
        </a:p>
      </xdr:txBody>
    </xdr:sp>
    <xdr:clientData/>
  </xdr:twoCellAnchor>
  <xdr:twoCellAnchor>
    <xdr:from>
      <xdr:col>14</xdr:col>
      <xdr:colOff>1228725</xdr:colOff>
      <xdr:row>6</xdr:row>
      <xdr:rowOff>45384</xdr:rowOff>
    </xdr:from>
    <xdr:to>
      <xdr:col>15</xdr:col>
      <xdr:colOff>476250</xdr:colOff>
      <xdr:row>7</xdr:row>
      <xdr:rowOff>112059</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8896350" y="1912284"/>
          <a:ext cx="5143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High</a:t>
          </a:r>
        </a:p>
      </xdr:txBody>
    </xdr:sp>
    <xdr:clientData/>
  </xdr:twoCellAnchor>
  <xdr:twoCellAnchor>
    <xdr:from>
      <xdr:col>12</xdr:col>
      <xdr:colOff>276225</xdr:colOff>
      <xdr:row>10</xdr:row>
      <xdr:rowOff>0</xdr:rowOff>
    </xdr:from>
    <xdr:to>
      <xdr:col>13</xdr:col>
      <xdr:colOff>76200</xdr:colOff>
      <xdr:row>10</xdr:row>
      <xdr:rowOff>57150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6591300" y="4676775"/>
          <a:ext cx="466725" cy="57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1:15</a:t>
          </a:r>
        </a:p>
      </xdr:txBody>
    </xdr:sp>
    <xdr:clientData/>
  </xdr:twoCellAnchor>
  <xdr:twoCellAnchor>
    <xdr:from>
      <xdr:col>12</xdr:col>
      <xdr:colOff>419099</xdr:colOff>
      <xdr:row>6</xdr:row>
      <xdr:rowOff>56590</xdr:rowOff>
    </xdr:from>
    <xdr:to>
      <xdr:col>13</xdr:col>
      <xdr:colOff>466725</xdr:colOff>
      <xdr:row>7</xdr:row>
      <xdr:rowOff>123265</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6734174" y="1923490"/>
          <a:ext cx="714376"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Medium</a:t>
          </a:r>
        </a:p>
      </xdr:txBody>
    </xdr:sp>
    <xdr:clientData/>
  </xdr:twoCellAnchor>
  <xdr:twoCellAnchor>
    <xdr:from>
      <xdr:col>12</xdr:col>
      <xdr:colOff>523875</xdr:colOff>
      <xdr:row>9</xdr:row>
      <xdr:rowOff>590550</xdr:rowOff>
    </xdr:from>
    <xdr:to>
      <xdr:col>13</xdr:col>
      <xdr:colOff>371475</xdr:colOff>
      <xdr:row>10</xdr:row>
      <xdr:rowOff>47625</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6838950" y="4476750"/>
          <a:ext cx="5143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Low</a:t>
          </a:r>
        </a:p>
      </xdr:txBody>
    </xdr:sp>
    <xdr:clientData/>
  </xdr:twoCellAnchor>
  <xdr:twoCellAnchor editAs="oneCell">
    <xdr:from>
      <xdr:col>0</xdr:col>
      <xdr:colOff>0</xdr:colOff>
      <xdr:row>0</xdr:row>
      <xdr:rowOff>38100</xdr:rowOff>
    </xdr:from>
    <xdr:to>
      <xdr:col>5</xdr:col>
      <xdr:colOff>34053</xdr:colOff>
      <xdr:row>0</xdr:row>
      <xdr:rowOff>1066800</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a:stretch>
          <a:fillRect/>
        </a:stretch>
      </xdr:blipFill>
      <xdr:spPr>
        <a:xfrm>
          <a:off x="0" y="38100"/>
          <a:ext cx="2434353" cy="1028700"/>
        </a:xfrm>
        <a:prstGeom prst="rect">
          <a:avLst/>
        </a:prstGeom>
      </xdr:spPr>
    </xdr:pic>
    <xdr:clientData/>
  </xdr:twoCellAnchor>
  <xdr:twoCellAnchor>
    <xdr:from>
      <xdr:col>16</xdr:col>
      <xdr:colOff>519112</xdr:colOff>
      <xdr:row>7</xdr:row>
      <xdr:rowOff>509591</xdr:rowOff>
    </xdr:from>
    <xdr:to>
      <xdr:col>17</xdr:col>
      <xdr:colOff>61912</xdr:colOff>
      <xdr:row>8</xdr:row>
      <xdr:rowOff>14291</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rot="5400000">
          <a:off x="9925050" y="2628903"/>
          <a:ext cx="5143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High</a:t>
          </a:r>
        </a:p>
      </xdr:txBody>
    </xdr:sp>
    <xdr:clientData/>
  </xdr:twoCellAnchor>
  <xdr:twoCellAnchor>
    <xdr:from>
      <xdr:col>10</xdr:col>
      <xdr:colOff>28576</xdr:colOff>
      <xdr:row>8</xdr:row>
      <xdr:rowOff>714375</xdr:rowOff>
    </xdr:from>
    <xdr:to>
      <xdr:col>11</xdr:col>
      <xdr:colOff>202143</xdr:colOff>
      <xdr:row>9</xdr:row>
      <xdr:rowOff>342900</xdr:rowOff>
    </xdr:to>
    <xdr:sp macro="" textlink="">
      <xdr:nvSpPr>
        <xdr:cNvPr id="11" name="TextBox 10">
          <a:extLst>
            <a:ext uri="{FF2B5EF4-FFF2-40B4-BE49-F238E27FC236}">
              <a16:creationId xmlns:a16="http://schemas.microsoft.com/office/drawing/2014/main" id="{00000000-0008-0000-0100-00000B000000}"/>
            </a:ext>
          </a:extLst>
        </xdr:cNvPr>
        <xdr:cNvSpPr txBox="1"/>
      </xdr:nvSpPr>
      <xdr:spPr>
        <a:xfrm rot="16200000">
          <a:off x="5573185" y="3847041"/>
          <a:ext cx="514350" cy="249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Low</a:t>
          </a:r>
        </a:p>
      </xdr:txBody>
    </xdr:sp>
    <xdr:clientData/>
  </xdr:twoCellAnchor>
  <xdr:twoCellAnchor>
    <xdr:from>
      <xdr:col>14</xdr:col>
      <xdr:colOff>1228725</xdr:colOff>
      <xdr:row>9</xdr:row>
      <xdr:rowOff>581025</xdr:rowOff>
    </xdr:from>
    <xdr:to>
      <xdr:col>16</xdr:col>
      <xdr:colOff>76201</xdr:colOff>
      <xdr:row>10</xdr:row>
      <xdr:rowOff>47625</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8896350" y="4467225"/>
          <a:ext cx="7143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Medium</a:t>
          </a:r>
        </a:p>
      </xdr:txBody>
    </xdr:sp>
    <xdr:clientData/>
  </xdr:twoCellAnchor>
  <xdr:twoCellAnchor>
    <xdr:from>
      <xdr:col>10</xdr:col>
      <xdr:colOff>7412</xdr:colOff>
      <xdr:row>7</xdr:row>
      <xdr:rowOff>407458</xdr:rowOff>
    </xdr:from>
    <xdr:to>
      <xdr:col>11</xdr:col>
      <xdr:colOff>190504</xdr:colOff>
      <xdr:row>8</xdr:row>
      <xdr:rowOff>112184</xdr:rowOff>
    </xdr:to>
    <xdr:sp macro="" textlink="">
      <xdr:nvSpPr>
        <xdr:cNvPr id="13" name="TextBox 12">
          <a:extLst>
            <a:ext uri="{FF2B5EF4-FFF2-40B4-BE49-F238E27FC236}">
              <a16:creationId xmlns:a16="http://schemas.microsoft.com/office/drawing/2014/main" id="{00000000-0008-0000-0100-00000D000000}"/>
            </a:ext>
          </a:extLst>
        </xdr:cNvPr>
        <xdr:cNvSpPr txBox="1"/>
      </xdr:nvSpPr>
      <xdr:spPr>
        <a:xfrm rot="16200000">
          <a:off x="5456770" y="2625725"/>
          <a:ext cx="714376" cy="259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Medium</a:t>
          </a:r>
        </a:p>
      </xdr:txBody>
    </xdr:sp>
    <xdr:clientData/>
  </xdr:twoCellAnchor>
  <xdr:twoCellAnchor>
    <xdr:from>
      <xdr:col>16</xdr:col>
      <xdr:colOff>504825</xdr:colOff>
      <xdr:row>8</xdr:row>
      <xdr:rowOff>552452</xdr:rowOff>
    </xdr:from>
    <xdr:to>
      <xdr:col>17</xdr:col>
      <xdr:colOff>47625</xdr:colOff>
      <xdr:row>9</xdr:row>
      <xdr:rowOff>381003</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rot="5400000">
          <a:off x="9810750" y="3781427"/>
          <a:ext cx="7143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Medium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amp;S_Plan@highwaysengland.co.uk" TargetMode="External"/><Relationship Id="rId1" Type="http://schemas.openxmlformats.org/officeDocument/2006/relationships/hyperlink" Target="mailto:%20H&amp;S_Plan@highwaysengland.co.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1"/>
  <sheetViews>
    <sheetView topLeftCell="A21" zoomScaleNormal="100" workbookViewId="0">
      <selection activeCell="B33" sqref="B33:J50"/>
    </sheetView>
  </sheetViews>
  <sheetFormatPr defaultRowHeight="15" x14ac:dyDescent="0.25"/>
  <cols>
    <col min="1" max="1" width="1.33203125" style="2" customWidth="1"/>
    <col min="2" max="10" width="7.21875" style="2" customWidth="1"/>
    <col min="11" max="11" width="1.33203125" style="2" customWidth="1"/>
    <col min="12" max="21" width="6.77734375" style="2" customWidth="1"/>
    <col min="22" max="16384" width="8.88671875" style="2"/>
  </cols>
  <sheetData>
    <row r="1" spans="1:23" x14ac:dyDescent="0.25">
      <c r="A1" s="1"/>
      <c r="B1" s="1"/>
      <c r="C1" s="1"/>
      <c r="D1" s="1"/>
      <c r="E1" s="1"/>
      <c r="F1" s="1"/>
      <c r="G1" s="1"/>
      <c r="H1" s="1"/>
      <c r="I1" s="1"/>
      <c r="J1" s="1"/>
      <c r="K1" s="1"/>
    </row>
    <row r="2" spans="1:23" x14ac:dyDescent="0.25">
      <c r="A2" s="1"/>
      <c r="B2" s="1"/>
      <c r="C2" s="1"/>
      <c r="D2" s="1"/>
      <c r="E2" s="1"/>
      <c r="F2" s="88" t="s">
        <v>0</v>
      </c>
      <c r="G2" s="88"/>
      <c r="H2" s="88"/>
      <c r="I2" s="88"/>
      <c r="J2" s="88"/>
      <c r="K2" s="1"/>
    </row>
    <row r="3" spans="1:23" x14ac:dyDescent="0.25">
      <c r="A3" s="1"/>
      <c r="B3" s="1"/>
      <c r="C3" s="1"/>
      <c r="D3" s="1"/>
      <c r="E3" s="1"/>
      <c r="F3" s="88"/>
      <c r="G3" s="88"/>
      <c r="H3" s="88"/>
      <c r="I3" s="88"/>
      <c r="J3" s="88"/>
      <c r="K3" s="1"/>
    </row>
    <row r="4" spans="1:23" x14ac:dyDescent="0.25">
      <c r="A4" s="1"/>
      <c r="B4" s="1"/>
      <c r="C4" s="1"/>
      <c r="D4" s="1"/>
      <c r="E4" s="1"/>
      <c r="F4" s="1"/>
      <c r="G4" s="1"/>
      <c r="H4" s="1"/>
      <c r="I4" s="1"/>
      <c r="J4" s="1"/>
      <c r="K4" s="1"/>
    </row>
    <row r="5" spans="1:23" ht="15" customHeight="1" x14ac:dyDescent="0.25">
      <c r="A5" s="1"/>
      <c r="B5" s="89" t="s">
        <v>1</v>
      </c>
      <c r="C5" s="89"/>
      <c r="D5" s="89"/>
      <c r="E5" s="89"/>
      <c r="F5" s="89"/>
      <c r="G5" s="89"/>
      <c r="H5" s="89"/>
      <c r="I5" s="89"/>
      <c r="J5" s="89"/>
      <c r="K5" s="1"/>
      <c r="M5" s="3"/>
      <c r="N5" s="3"/>
      <c r="O5" s="3"/>
      <c r="P5" s="3"/>
      <c r="Q5" s="3"/>
      <c r="R5" s="3"/>
      <c r="S5" s="3"/>
      <c r="T5" s="3"/>
      <c r="U5" s="3"/>
      <c r="V5" s="3"/>
      <c r="W5" s="3"/>
    </row>
    <row r="6" spans="1:23" ht="5.0999999999999996" customHeight="1" x14ac:dyDescent="0.25">
      <c r="A6" s="1"/>
      <c r="B6" s="1"/>
      <c r="C6" s="1"/>
      <c r="D6" s="1"/>
      <c r="E6" s="1"/>
      <c r="F6" s="1"/>
      <c r="G6" s="1"/>
      <c r="H6" s="1"/>
      <c r="I6" s="1"/>
      <c r="J6" s="1"/>
      <c r="K6" s="1"/>
      <c r="M6" s="3"/>
      <c r="N6" s="3"/>
      <c r="O6" s="3"/>
      <c r="P6" s="3"/>
      <c r="Q6" s="3"/>
      <c r="R6" s="3"/>
      <c r="S6" s="3"/>
      <c r="T6" s="3"/>
      <c r="U6" s="3"/>
      <c r="V6" s="3"/>
      <c r="W6" s="3"/>
    </row>
    <row r="7" spans="1:23" ht="15" customHeight="1" x14ac:dyDescent="0.25">
      <c r="A7" s="1"/>
      <c r="B7" s="90" t="s">
        <v>2</v>
      </c>
      <c r="C7" s="90"/>
      <c r="D7" s="90"/>
      <c r="E7" s="90"/>
      <c r="F7" s="90"/>
      <c r="G7" s="90"/>
      <c r="H7" s="90"/>
      <c r="I7" s="90"/>
      <c r="J7" s="90"/>
      <c r="K7" s="1"/>
      <c r="M7" s="4"/>
      <c r="N7" s="4"/>
      <c r="O7" s="4"/>
      <c r="P7" s="4"/>
      <c r="Q7" s="4"/>
      <c r="R7" s="4"/>
      <c r="S7" s="4"/>
      <c r="T7" s="4"/>
      <c r="U7" s="4"/>
      <c r="V7" s="3"/>
      <c r="W7" s="3"/>
    </row>
    <row r="8" spans="1:23" x14ac:dyDescent="0.25">
      <c r="A8" s="1"/>
      <c r="B8" s="90"/>
      <c r="C8" s="90"/>
      <c r="D8" s="90"/>
      <c r="E8" s="90"/>
      <c r="F8" s="90"/>
      <c r="G8" s="90"/>
      <c r="H8" s="90"/>
      <c r="I8" s="90"/>
      <c r="J8" s="90"/>
      <c r="K8" s="1"/>
      <c r="M8" s="4"/>
      <c r="N8" s="4"/>
      <c r="O8" s="4"/>
      <c r="P8" s="4"/>
      <c r="Q8" s="4"/>
      <c r="R8" s="4"/>
      <c r="S8" s="4"/>
      <c r="T8" s="4"/>
      <c r="U8" s="4"/>
      <c r="V8" s="3"/>
      <c r="W8" s="3"/>
    </row>
    <row r="9" spans="1:23" x14ac:dyDescent="0.25">
      <c r="A9" s="1"/>
      <c r="B9" s="91" t="s">
        <v>3</v>
      </c>
      <c r="C9" s="91"/>
      <c r="D9" s="91"/>
      <c r="E9" s="91"/>
      <c r="F9" s="91"/>
      <c r="G9" s="91"/>
      <c r="H9" s="91"/>
      <c r="I9" s="91"/>
      <c r="J9" s="91"/>
      <c r="K9" s="1"/>
      <c r="M9" s="4"/>
      <c r="N9" s="4"/>
      <c r="O9" s="4"/>
      <c r="P9" s="4"/>
      <c r="Q9" s="4"/>
      <c r="R9" s="4"/>
      <c r="S9" s="4"/>
      <c r="T9" s="4"/>
      <c r="U9" s="4"/>
      <c r="V9" s="3"/>
      <c r="W9" s="3"/>
    </row>
    <row r="10" spans="1:23" x14ac:dyDescent="0.25">
      <c r="A10" s="1"/>
      <c r="B10" s="91"/>
      <c r="C10" s="91"/>
      <c r="D10" s="91"/>
      <c r="E10" s="91"/>
      <c r="F10" s="91"/>
      <c r="G10" s="91"/>
      <c r="H10" s="91"/>
      <c r="I10" s="91"/>
      <c r="J10" s="91"/>
      <c r="K10" s="1"/>
      <c r="M10" s="4"/>
      <c r="N10" s="4"/>
      <c r="O10" s="4"/>
      <c r="P10" s="4"/>
      <c r="Q10" s="4"/>
      <c r="R10" s="4"/>
      <c r="S10" s="4"/>
      <c r="T10" s="4"/>
      <c r="U10" s="4"/>
      <c r="V10" s="3"/>
      <c r="W10" s="3"/>
    </row>
    <row r="11" spans="1:23" x14ac:dyDescent="0.25">
      <c r="A11" s="1"/>
      <c r="B11" s="91"/>
      <c r="C11" s="91"/>
      <c r="D11" s="91"/>
      <c r="E11" s="91"/>
      <c r="F11" s="91"/>
      <c r="G11" s="91"/>
      <c r="H11" s="91"/>
      <c r="I11" s="91"/>
      <c r="J11" s="91"/>
      <c r="K11" s="1"/>
      <c r="M11" s="4"/>
      <c r="N11" s="4"/>
      <c r="O11" s="4"/>
      <c r="P11" s="4"/>
      <c r="Q11" s="4"/>
      <c r="R11" s="4"/>
      <c r="S11" s="4"/>
      <c r="T11" s="4"/>
      <c r="U11" s="4"/>
      <c r="V11" s="3"/>
      <c r="W11" s="3"/>
    </row>
    <row r="12" spans="1:23" x14ac:dyDescent="0.25">
      <c r="A12" s="1"/>
      <c r="B12" s="91"/>
      <c r="C12" s="91"/>
      <c r="D12" s="91"/>
      <c r="E12" s="91"/>
      <c r="F12" s="91"/>
      <c r="G12" s="91"/>
      <c r="H12" s="91"/>
      <c r="I12" s="91"/>
      <c r="J12" s="91"/>
      <c r="K12" s="1"/>
      <c r="M12" s="4"/>
      <c r="N12" s="4"/>
      <c r="O12" s="4"/>
      <c r="P12" s="4"/>
      <c r="Q12" s="4"/>
      <c r="R12" s="4"/>
      <c r="S12" s="4"/>
      <c r="T12" s="4"/>
      <c r="U12" s="4"/>
      <c r="V12" s="3"/>
      <c r="W12" s="3"/>
    </row>
    <row r="13" spans="1:23" x14ac:dyDescent="0.25">
      <c r="A13" s="1"/>
      <c r="B13" s="91"/>
      <c r="C13" s="91"/>
      <c r="D13" s="91"/>
      <c r="E13" s="91"/>
      <c r="F13" s="91"/>
      <c r="G13" s="91"/>
      <c r="H13" s="91"/>
      <c r="I13" s="91"/>
      <c r="J13" s="91"/>
      <c r="K13" s="1"/>
      <c r="M13" s="4"/>
      <c r="N13" s="4"/>
      <c r="O13" s="4"/>
      <c r="P13" s="4"/>
      <c r="Q13" s="4"/>
      <c r="R13" s="4"/>
      <c r="S13" s="4"/>
      <c r="T13" s="4"/>
      <c r="U13" s="4"/>
      <c r="V13" s="3"/>
      <c r="W13" s="3"/>
    </row>
    <row r="14" spans="1:23" ht="15" customHeight="1" x14ac:dyDescent="0.25">
      <c r="A14" s="1"/>
      <c r="B14" s="91" t="s">
        <v>4</v>
      </c>
      <c r="C14" s="91"/>
      <c r="D14" s="91"/>
      <c r="E14" s="91"/>
      <c r="F14" s="91"/>
      <c r="G14" s="91"/>
      <c r="H14" s="91"/>
      <c r="I14" s="91"/>
      <c r="J14" s="91"/>
      <c r="K14" s="1"/>
      <c r="M14" s="5"/>
      <c r="N14" s="5"/>
      <c r="O14" s="5"/>
      <c r="P14" s="5"/>
      <c r="Q14" s="5"/>
      <c r="R14" s="5"/>
      <c r="S14" s="5"/>
      <c r="T14" s="5"/>
      <c r="U14" s="5"/>
      <c r="V14" s="3"/>
      <c r="W14" s="3"/>
    </row>
    <row r="15" spans="1:23" ht="15" customHeight="1" x14ac:dyDescent="0.25">
      <c r="A15" s="1"/>
      <c r="B15" s="91"/>
      <c r="C15" s="91"/>
      <c r="D15" s="91"/>
      <c r="E15" s="91"/>
      <c r="F15" s="91"/>
      <c r="G15" s="91"/>
      <c r="H15" s="91"/>
      <c r="I15" s="91"/>
      <c r="J15" s="91"/>
      <c r="K15" s="1"/>
      <c r="M15" s="6"/>
      <c r="N15" s="6"/>
      <c r="O15" s="6"/>
      <c r="P15" s="6"/>
      <c r="Q15" s="6"/>
      <c r="R15" s="6"/>
      <c r="S15" s="6"/>
      <c r="T15" s="6"/>
      <c r="U15" s="6"/>
      <c r="V15" s="3"/>
      <c r="W15" s="7"/>
    </row>
    <row r="16" spans="1:23" ht="15" customHeight="1" x14ac:dyDescent="0.25">
      <c r="A16" s="1"/>
      <c r="B16" s="91"/>
      <c r="C16" s="91"/>
      <c r="D16" s="91"/>
      <c r="E16" s="91"/>
      <c r="F16" s="91"/>
      <c r="G16" s="91"/>
      <c r="H16" s="91"/>
      <c r="I16" s="91"/>
      <c r="J16" s="91"/>
      <c r="K16" s="1"/>
      <c r="M16" s="6"/>
      <c r="N16" s="6"/>
      <c r="O16" s="6"/>
      <c r="P16" s="6"/>
      <c r="Q16" s="6"/>
      <c r="R16" s="6"/>
      <c r="S16" s="6"/>
      <c r="T16" s="6"/>
      <c r="U16" s="6"/>
      <c r="V16" s="3"/>
      <c r="W16" s="3"/>
    </row>
    <row r="17" spans="1:23" ht="15" customHeight="1" x14ac:dyDescent="0.25">
      <c r="A17" s="1"/>
      <c r="B17" s="91"/>
      <c r="C17" s="91"/>
      <c r="D17" s="91"/>
      <c r="E17" s="91"/>
      <c r="F17" s="91"/>
      <c r="G17" s="91"/>
      <c r="H17" s="91"/>
      <c r="I17" s="91"/>
      <c r="J17" s="91"/>
      <c r="K17" s="1"/>
      <c r="M17" s="6"/>
      <c r="N17" s="6"/>
      <c r="O17" s="6"/>
      <c r="P17" s="6"/>
      <c r="Q17" s="6"/>
      <c r="R17" s="6"/>
      <c r="S17" s="6"/>
      <c r="T17" s="6"/>
      <c r="U17" s="6"/>
      <c r="V17" s="3"/>
      <c r="W17" s="3"/>
    </row>
    <row r="18" spans="1:23" x14ac:dyDescent="0.25">
      <c r="A18" s="1"/>
      <c r="B18" s="91"/>
      <c r="C18" s="91"/>
      <c r="D18" s="91"/>
      <c r="E18" s="91"/>
      <c r="F18" s="91"/>
      <c r="G18" s="91"/>
      <c r="H18" s="91"/>
      <c r="I18" s="91"/>
      <c r="J18" s="91"/>
      <c r="K18" s="1"/>
      <c r="M18" s="8"/>
      <c r="N18" s="9" t="s">
        <v>5</v>
      </c>
      <c r="O18" s="8"/>
      <c r="P18" s="8"/>
      <c r="Q18" s="8"/>
      <c r="R18" s="8"/>
      <c r="S18" s="8"/>
      <c r="T18" s="8"/>
      <c r="U18" s="8"/>
      <c r="V18" s="3"/>
      <c r="W18" s="3"/>
    </row>
    <row r="19" spans="1:23" s="11" customFormat="1" ht="15" customHeight="1" x14ac:dyDescent="0.2">
      <c r="A19" s="10"/>
      <c r="B19" s="87" t="s">
        <v>6</v>
      </c>
      <c r="C19" s="87"/>
      <c r="D19" s="87"/>
      <c r="E19" s="87"/>
      <c r="F19" s="87"/>
      <c r="G19" s="87"/>
      <c r="H19" s="87"/>
      <c r="I19" s="87"/>
      <c r="J19" s="87"/>
      <c r="K19" s="10"/>
      <c r="M19" s="12"/>
      <c r="N19" s="12"/>
      <c r="O19" s="12"/>
      <c r="P19" s="12"/>
      <c r="Q19" s="12"/>
      <c r="R19" s="12"/>
      <c r="S19" s="12"/>
      <c r="T19" s="12"/>
      <c r="U19" s="12"/>
      <c r="V19" s="13"/>
      <c r="W19" s="13"/>
    </row>
    <row r="20" spans="1:23" s="11" customFormat="1" ht="15" customHeight="1" x14ac:dyDescent="0.2">
      <c r="A20" s="10"/>
      <c r="B20" s="87"/>
      <c r="C20" s="87"/>
      <c r="D20" s="87"/>
      <c r="E20" s="87"/>
      <c r="F20" s="87"/>
      <c r="G20" s="87"/>
      <c r="H20" s="87"/>
      <c r="I20" s="87"/>
      <c r="J20" s="87"/>
      <c r="K20" s="10"/>
      <c r="M20" s="12"/>
      <c r="N20" s="12"/>
      <c r="O20" s="12"/>
      <c r="P20" s="12"/>
      <c r="Q20" s="12"/>
      <c r="R20" s="12"/>
      <c r="S20" s="12"/>
      <c r="T20" s="12"/>
      <c r="U20" s="12"/>
      <c r="V20" s="13"/>
      <c r="W20" s="13"/>
    </row>
    <row r="21" spans="1:23" s="11" customFormat="1" ht="15" customHeight="1" x14ac:dyDescent="0.2">
      <c r="A21" s="10"/>
      <c r="B21" s="87"/>
      <c r="C21" s="87"/>
      <c r="D21" s="87"/>
      <c r="E21" s="87"/>
      <c r="F21" s="87"/>
      <c r="G21" s="87"/>
      <c r="H21" s="87"/>
      <c r="I21" s="87"/>
      <c r="J21" s="87"/>
      <c r="K21" s="10"/>
      <c r="M21" s="12"/>
      <c r="N21" s="12"/>
      <c r="O21" s="12"/>
      <c r="P21" s="12"/>
      <c r="Q21" s="12"/>
      <c r="R21" s="12"/>
      <c r="S21" s="12"/>
      <c r="T21" s="12"/>
      <c r="U21" s="12"/>
      <c r="V21" s="13"/>
      <c r="W21" s="13"/>
    </row>
    <row r="22" spans="1:23" ht="15" customHeight="1" x14ac:dyDescent="0.25">
      <c r="A22" s="1"/>
      <c r="B22" s="87" t="s">
        <v>7</v>
      </c>
      <c r="C22" s="87"/>
      <c r="D22" s="87"/>
      <c r="E22" s="87"/>
      <c r="F22" s="87"/>
      <c r="G22" s="87"/>
      <c r="H22" s="87"/>
      <c r="I22" s="87"/>
      <c r="J22" s="87"/>
      <c r="K22" s="1"/>
      <c r="M22" s="8"/>
      <c r="N22" s="8"/>
      <c r="O22" s="8"/>
      <c r="P22" s="8"/>
      <c r="Q22" s="8"/>
      <c r="R22" s="8"/>
      <c r="S22" s="8"/>
      <c r="T22" s="8"/>
      <c r="U22" s="8"/>
      <c r="V22" s="3"/>
      <c r="W22" s="3"/>
    </row>
    <row r="23" spans="1:23" ht="15" customHeight="1" x14ac:dyDescent="0.25">
      <c r="A23" s="1"/>
      <c r="B23" s="87"/>
      <c r="C23" s="87"/>
      <c r="D23" s="87"/>
      <c r="E23" s="87"/>
      <c r="F23" s="87"/>
      <c r="G23" s="87"/>
      <c r="H23" s="87"/>
      <c r="I23" s="87"/>
      <c r="J23" s="87"/>
      <c r="K23" s="1"/>
      <c r="L23" s="14" t="s">
        <v>8</v>
      </c>
      <c r="M23" s="14"/>
      <c r="N23" s="14"/>
      <c r="O23" s="14"/>
      <c r="P23" s="14"/>
      <c r="Q23" s="14"/>
      <c r="R23" s="14"/>
      <c r="S23" s="14"/>
      <c r="T23" s="14"/>
      <c r="U23" s="8"/>
      <c r="V23" s="3"/>
      <c r="W23" s="3"/>
    </row>
    <row r="24" spans="1:23" ht="15" customHeight="1" x14ac:dyDescent="0.25">
      <c r="A24" s="1"/>
      <c r="B24" s="87" t="s">
        <v>9</v>
      </c>
      <c r="C24" s="87"/>
      <c r="D24" s="87"/>
      <c r="E24" s="87"/>
      <c r="F24" s="87"/>
      <c r="G24" s="87"/>
      <c r="H24" s="87"/>
      <c r="I24" s="87"/>
      <c r="J24" s="87"/>
      <c r="K24" s="1"/>
      <c r="L24" s="14"/>
      <c r="M24" s="14"/>
      <c r="N24" s="14"/>
      <c r="O24" s="14"/>
      <c r="P24" s="14"/>
      <c r="Q24" s="14"/>
      <c r="R24" s="14"/>
      <c r="S24" s="14"/>
      <c r="T24" s="14"/>
      <c r="U24" s="8"/>
      <c r="V24" s="3"/>
      <c r="W24" s="3"/>
    </row>
    <row r="25" spans="1:23" x14ac:dyDescent="0.25">
      <c r="A25" s="1"/>
      <c r="B25" s="87"/>
      <c r="C25" s="87"/>
      <c r="D25" s="87"/>
      <c r="E25" s="87"/>
      <c r="F25" s="87"/>
      <c r="G25" s="87"/>
      <c r="H25" s="87"/>
      <c r="I25" s="87"/>
      <c r="J25" s="87"/>
      <c r="K25" s="1"/>
      <c r="L25" s="14"/>
      <c r="M25" s="14"/>
      <c r="N25" s="14"/>
      <c r="O25" s="14"/>
      <c r="P25" s="14"/>
      <c r="Q25" s="14"/>
      <c r="R25" s="14"/>
      <c r="S25" s="14"/>
      <c r="T25" s="14"/>
      <c r="U25" s="8"/>
      <c r="V25" s="3"/>
      <c r="W25" s="3"/>
    </row>
    <row r="26" spans="1:23" x14ac:dyDescent="0.25">
      <c r="A26" s="1"/>
      <c r="B26" s="87"/>
      <c r="C26" s="87"/>
      <c r="D26" s="87"/>
      <c r="E26" s="87"/>
      <c r="F26" s="87"/>
      <c r="G26" s="87"/>
      <c r="H26" s="87"/>
      <c r="I26" s="87"/>
      <c r="J26" s="87"/>
      <c r="K26" s="1"/>
      <c r="L26" s="14"/>
      <c r="M26" s="14"/>
      <c r="N26" s="14"/>
      <c r="O26" s="14"/>
      <c r="P26" s="14"/>
      <c r="Q26" s="14"/>
      <c r="R26" s="14"/>
      <c r="S26" s="14"/>
      <c r="T26" s="14"/>
      <c r="U26" s="8"/>
      <c r="V26" s="3"/>
      <c r="W26" s="3"/>
    </row>
    <row r="27" spans="1:23" x14ac:dyDescent="0.25">
      <c r="A27" s="1"/>
      <c r="B27" s="87"/>
      <c r="C27" s="87"/>
      <c r="D27" s="87"/>
      <c r="E27" s="87"/>
      <c r="F27" s="87"/>
      <c r="G27" s="87"/>
      <c r="H27" s="87"/>
      <c r="I27" s="87"/>
      <c r="J27" s="87"/>
      <c r="K27" s="1"/>
      <c r="L27" s="14"/>
      <c r="M27" s="14"/>
      <c r="N27" s="14"/>
      <c r="O27" s="14"/>
      <c r="P27" s="14"/>
      <c r="Q27" s="14"/>
      <c r="R27" s="14"/>
      <c r="S27" s="14"/>
      <c r="T27" s="14"/>
      <c r="U27" s="8"/>
      <c r="V27" s="3"/>
      <c r="W27" s="3"/>
    </row>
    <row r="28" spans="1:23" ht="6.75" customHeight="1" x14ac:dyDescent="0.25">
      <c r="A28" s="1"/>
      <c r="B28" s="87"/>
      <c r="C28" s="87"/>
      <c r="D28" s="87"/>
      <c r="E28" s="87"/>
      <c r="F28" s="87"/>
      <c r="G28" s="87"/>
      <c r="H28" s="87"/>
      <c r="I28" s="87"/>
      <c r="J28" s="87"/>
      <c r="K28" s="1"/>
      <c r="L28" s="14"/>
      <c r="M28" s="14"/>
      <c r="N28" s="14"/>
      <c r="O28" s="14"/>
      <c r="P28" s="14"/>
      <c r="Q28" s="14"/>
      <c r="R28" s="14"/>
      <c r="S28" s="14"/>
      <c r="T28" s="14"/>
      <c r="U28" s="8"/>
      <c r="V28" s="3"/>
      <c r="W28" s="3"/>
    </row>
    <row r="29" spans="1:23" ht="15" customHeight="1" x14ac:dyDescent="0.25">
      <c r="A29" s="1"/>
      <c r="B29" s="87" t="s">
        <v>10</v>
      </c>
      <c r="C29" s="87"/>
      <c r="D29" s="87"/>
      <c r="E29" s="87"/>
      <c r="F29" s="87"/>
      <c r="G29" s="87"/>
      <c r="H29" s="87"/>
      <c r="I29" s="87"/>
      <c r="J29" s="87"/>
      <c r="K29" s="1"/>
      <c r="L29" s="14"/>
      <c r="M29" s="14"/>
      <c r="N29" s="14"/>
      <c r="O29" s="14"/>
      <c r="P29" s="14"/>
      <c r="Q29" s="14"/>
      <c r="R29" s="14"/>
      <c r="S29" s="14"/>
      <c r="T29" s="14"/>
      <c r="U29" s="15"/>
    </row>
    <row r="30" spans="1:23" x14ac:dyDescent="0.25">
      <c r="A30" s="1"/>
      <c r="B30" s="87"/>
      <c r="C30" s="87"/>
      <c r="D30" s="87"/>
      <c r="E30" s="87"/>
      <c r="F30" s="87"/>
      <c r="G30" s="87"/>
      <c r="H30" s="87"/>
      <c r="I30" s="87"/>
      <c r="J30" s="87"/>
      <c r="K30" s="1"/>
      <c r="L30" s="14"/>
      <c r="M30" s="14"/>
      <c r="N30" s="14"/>
      <c r="O30" s="14"/>
      <c r="P30" s="14"/>
      <c r="Q30" s="14"/>
      <c r="R30" s="14"/>
      <c r="S30" s="14"/>
      <c r="T30" s="14"/>
      <c r="U30" s="15"/>
    </row>
    <row r="31" spans="1:23" ht="21.75" customHeight="1" x14ac:dyDescent="0.25">
      <c r="A31" s="1"/>
      <c r="B31" s="87"/>
      <c r="C31" s="87"/>
      <c r="D31" s="87"/>
      <c r="E31" s="87"/>
      <c r="F31" s="87"/>
      <c r="G31" s="87"/>
      <c r="H31" s="87"/>
      <c r="I31" s="87"/>
      <c r="J31" s="87"/>
      <c r="K31" s="1"/>
      <c r="L31" s="16"/>
      <c r="M31" s="17"/>
      <c r="N31" s="17"/>
      <c r="O31" s="17"/>
      <c r="P31" s="17"/>
      <c r="Q31" s="17"/>
      <c r="R31" s="17"/>
      <c r="S31" s="17"/>
      <c r="T31" s="17"/>
      <c r="U31" s="15"/>
    </row>
    <row r="32" spans="1:23" x14ac:dyDescent="0.25">
      <c r="A32" s="1"/>
      <c r="B32" s="92" t="s">
        <v>11</v>
      </c>
      <c r="C32" s="87"/>
      <c r="D32" s="87"/>
      <c r="E32" s="87"/>
      <c r="F32" s="87"/>
      <c r="G32" s="87"/>
      <c r="H32" s="87"/>
      <c r="I32" s="87"/>
      <c r="J32" s="87"/>
      <c r="K32" s="1"/>
      <c r="L32" s="18"/>
      <c r="M32" s="18"/>
      <c r="N32" s="18"/>
      <c r="O32" s="18"/>
      <c r="P32" s="18"/>
      <c r="Q32" s="18"/>
      <c r="R32" s="18"/>
      <c r="S32" s="18"/>
      <c r="T32" s="18"/>
      <c r="U32" s="15"/>
    </row>
    <row r="33" spans="1:23" ht="15" customHeight="1" x14ac:dyDescent="0.25">
      <c r="A33" s="1"/>
      <c r="B33" s="93" t="s">
        <v>12</v>
      </c>
      <c r="C33" s="94"/>
      <c r="D33" s="94"/>
      <c r="E33" s="94"/>
      <c r="F33" s="94"/>
      <c r="G33" s="94"/>
      <c r="H33" s="94"/>
      <c r="I33" s="94"/>
      <c r="J33" s="95"/>
      <c r="K33" s="1"/>
      <c r="L33" s="18"/>
      <c r="M33" s="18"/>
      <c r="N33" s="18"/>
      <c r="O33" s="18"/>
      <c r="P33" s="18"/>
      <c r="Q33" s="18"/>
      <c r="R33" s="18"/>
      <c r="S33" s="18"/>
      <c r="T33" s="18"/>
      <c r="U33" s="15"/>
    </row>
    <row r="34" spans="1:23" x14ac:dyDescent="0.25">
      <c r="A34" s="1"/>
      <c r="B34" s="96"/>
      <c r="C34" s="97"/>
      <c r="D34" s="97"/>
      <c r="E34" s="97"/>
      <c r="F34" s="97"/>
      <c r="G34" s="97"/>
      <c r="H34" s="97"/>
      <c r="I34" s="97"/>
      <c r="J34" s="98"/>
      <c r="K34" s="1"/>
      <c r="L34" s="18"/>
      <c r="M34" s="18"/>
      <c r="N34" s="18"/>
      <c r="O34" s="18"/>
      <c r="P34" s="18"/>
      <c r="Q34" s="18"/>
      <c r="R34" s="18"/>
      <c r="S34" s="18"/>
      <c r="T34" s="18"/>
      <c r="U34" s="15"/>
    </row>
    <row r="35" spans="1:23" x14ac:dyDescent="0.25">
      <c r="A35" s="1"/>
      <c r="B35" s="96"/>
      <c r="C35" s="97"/>
      <c r="D35" s="97"/>
      <c r="E35" s="97"/>
      <c r="F35" s="97"/>
      <c r="G35" s="97"/>
      <c r="H35" s="97"/>
      <c r="I35" s="97"/>
      <c r="J35" s="98"/>
      <c r="K35" s="1"/>
      <c r="L35" s="18"/>
      <c r="M35" s="18"/>
      <c r="N35" s="18"/>
      <c r="O35" s="18"/>
      <c r="P35" s="18"/>
      <c r="Q35" s="18"/>
      <c r="R35" s="18"/>
      <c r="S35" s="18"/>
      <c r="T35" s="18"/>
      <c r="U35" s="15"/>
    </row>
    <row r="36" spans="1:23" ht="15" customHeight="1" x14ac:dyDescent="0.25">
      <c r="A36" s="1"/>
      <c r="B36" s="96"/>
      <c r="C36" s="97"/>
      <c r="D36" s="97"/>
      <c r="E36" s="97"/>
      <c r="F36" s="97"/>
      <c r="G36" s="97"/>
      <c r="H36" s="97"/>
      <c r="I36" s="97"/>
      <c r="J36" s="98"/>
      <c r="K36" s="1"/>
      <c r="L36" s="18"/>
      <c r="M36" s="18"/>
      <c r="N36" s="18"/>
      <c r="O36" s="18"/>
      <c r="P36" s="18"/>
      <c r="Q36" s="18"/>
      <c r="R36" s="18"/>
      <c r="S36" s="18"/>
      <c r="T36" s="18"/>
      <c r="U36" s="15"/>
    </row>
    <row r="37" spans="1:23" ht="15" customHeight="1" x14ac:dyDescent="0.25">
      <c r="A37" s="1"/>
      <c r="B37" s="96"/>
      <c r="C37" s="97"/>
      <c r="D37" s="97"/>
      <c r="E37" s="97"/>
      <c r="F37" s="97"/>
      <c r="G37" s="97"/>
      <c r="H37" s="97"/>
      <c r="I37" s="97"/>
      <c r="J37" s="98"/>
      <c r="K37" s="1"/>
      <c r="M37" s="19"/>
      <c r="N37" s="19"/>
      <c r="O37" s="19"/>
      <c r="P37" s="19"/>
      <c r="Q37" s="19"/>
      <c r="R37" s="19"/>
      <c r="S37" s="19"/>
      <c r="T37" s="19"/>
      <c r="U37" s="15"/>
    </row>
    <row r="38" spans="1:23" x14ac:dyDescent="0.25">
      <c r="A38" s="1"/>
      <c r="B38" s="96"/>
      <c r="C38" s="97"/>
      <c r="D38" s="97"/>
      <c r="E38" s="97"/>
      <c r="F38" s="97"/>
      <c r="G38" s="97"/>
      <c r="H38" s="97"/>
      <c r="I38" s="97"/>
      <c r="J38" s="98"/>
      <c r="K38" s="1"/>
      <c r="M38" s="14"/>
      <c r="N38" s="14"/>
      <c r="O38" s="14"/>
      <c r="P38" s="14"/>
      <c r="Q38" s="14"/>
      <c r="R38" s="14"/>
      <c r="S38" s="14"/>
      <c r="T38" s="14"/>
      <c r="U38" s="5"/>
      <c r="V38" s="3"/>
      <c r="W38" s="3"/>
    </row>
    <row r="39" spans="1:23" x14ac:dyDescent="0.25">
      <c r="A39" s="1"/>
      <c r="B39" s="96"/>
      <c r="C39" s="97"/>
      <c r="D39" s="97"/>
      <c r="E39" s="97"/>
      <c r="F39" s="97"/>
      <c r="G39" s="97"/>
      <c r="H39" s="97"/>
      <c r="I39" s="97"/>
      <c r="J39" s="98"/>
      <c r="K39" s="1"/>
      <c r="M39" s="14"/>
      <c r="N39" s="14"/>
      <c r="O39" s="14"/>
      <c r="P39" s="14"/>
      <c r="Q39" s="14"/>
      <c r="R39" s="14"/>
      <c r="S39" s="14"/>
      <c r="T39" s="14"/>
      <c r="U39" s="5"/>
      <c r="V39" s="3"/>
      <c r="W39" s="3"/>
    </row>
    <row r="40" spans="1:23" x14ac:dyDescent="0.25">
      <c r="A40" s="1"/>
      <c r="B40" s="96"/>
      <c r="C40" s="97"/>
      <c r="D40" s="97"/>
      <c r="E40" s="97"/>
      <c r="F40" s="97"/>
      <c r="G40" s="97"/>
      <c r="H40" s="97"/>
      <c r="I40" s="97"/>
      <c r="J40" s="98"/>
      <c r="K40" s="1"/>
      <c r="M40" s="5"/>
      <c r="N40" s="5"/>
      <c r="O40" s="5"/>
      <c r="P40" s="5"/>
      <c r="Q40" s="5"/>
      <c r="R40" s="5"/>
      <c r="S40" s="5"/>
      <c r="T40" s="5"/>
      <c r="U40" s="5"/>
      <c r="V40" s="3"/>
      <c r="W40" s="3"/>
    </row>
    <row r="41" spans="1:23" x14ac:dyDescent="0.25">
      <c r="A41" s="1"/>
      <c r="B41" s="96"/>
      <c r="C41" s="97"/>
      <c r="D41" s="97"/>
      <c r="E41" s="97"/>
      <c r="F41" s="97"/>
      <c r="G41" s="97"/>
      <c r="H41" s="97"/>
      <c r="I41" s="97"/>
      <c r="J41" s="98"/>
      <c r="K41" s="1"/>
      <c r="M41" s="5"/>
      <c r="N41" s="5"/>
      <c r="O41" s="5"/>
      <c r="P41" s="5"/>
      <c r="Q41" s="5"/>
      <c r="R41" s="5"/>
      <c r="S41" s="5"/>
      <c r="T41" s="5"/>
      <c r="U41" s="5"/>
      <c r="V41" s="3"/>
      <c r="W41" s="3"/>
    </row>
    <row r="42" spans="1:23" x14ac:dyDescent="0.25">
      <c r="A42" s="1"/>
      <c r="B42" s="96"/>
      <c r="C42" s="97"/>
      <c r="D42" s="97"/>
      <c r="E42" s="97"/>
      <c r="F42" s="97"/>
      <c r="G42" s="97"/>
      <c r="H42" s="97"/>
      <c r="I42" s="97"/>
      <c r="J42" s="98"/>
      <c r="K42" s="1"/>
      <c r="M42" s="5"/>
      <c r="N42" s="5"/>
      <c r="O42" s="5"/>
      <c r="P42" s="5"/>
      <c r="Q42" s="5"/>
      <c r="R42" s="5"/>
      <c r="S42" s="5"/>
      <c r="T42" s="5"/>
      <c r="U42" s="5"/>
      <c r="V42" s="3"/>
      <c r="W42" s="3"/>
    </row>
    <row r="43" spans="1:23" x14ac:dyDescent="0.25">
      <c r="A43" s="1"/>
      <c r="B43" s="96"/>
      <c r="C43" s="97"/>
      <c r="D43" s="97"/>
      <c r="E43" s="97"/>
      <c r="F43" s="97"/>
      <c r="G43" s="97"/>
      <c r="H43" s="97"/>
      <c r="I43" s="97"/>
      <c r="J43" s="98"/>
      <c r="K43" s="1"/>
      <c r="M43" s="5"/>
      <c r="N43" s="5"/>
      <c r="O43" s="5"/>
      <c r="P43" s="5"/>
      <c r="Q43" s="5"/>
      <c r="R43" s="5"/>
      <c r="S43" s="5"/>
      <c r="T43" s="5"/>
      <c r="U43" s="5"/>
      <c r="V43" s="3"/>
      <c r="W43" s="3"/>
    </row>
    <row r="44" spans="1:23" x14ac:dyDescent="0.25">
      <c r="A44" s="1"/>
      <c r="B44" s="96"/>
      <c r="C44" s="97"/>
      <c r="D44" s="97"/>
      <c r="E44" s="97"/>
      <c r="F44" s="97"/>
      <c r="G44" s="97"/>
      <c r="H44" s="97"/>
      <c r="I44" s="97"/>
      <c r="J44" s="98"/>
      <c r="K44" s="1"/>
      <c r="M44" s="5"/>
      <c r="N44" s="5"/>
      <c r="O44" s="5"/>
      <c r="P44" s="5"/>
      <c r="Q44" s="5"/>
      <c r="R44" s="5"/>
      <c r="S44" s="5"/>
      <c r="T44" s="5"/>
      <c r="U44" s="5"/>
      <c r="V44" s="3"/>
      <c r="W44" s="3"/>
    </row>
    <row r="45" spans="1:23" ht="15" customHeight="1" x14ac:dyDescent="0.25">
      <c r="A45" s="1"/>
      <c r="B45" s="96"/>
      <c r="C45" s="97"/>
      <c r="D45" s="97"/>
      <c r="E45" s="97"/>
      <c r="F45" s="97"/>
      <c r="G45" s="97"/>
      <c r="H45" s="97"/>
      <c r="I45" s="97"/>
      <c r="J45" s="98"/>
      <c r="K45" s="1"/>
      <c r="M45" s="5"/>
      <c r="N45" s="5"/>
      <c r="O45" s="5"/>
      <c r="P45" s="5"/>
      <c r="Q45" s="5"/>
      <c r="R45" s="5"/>
      <c r="S45" s="5"/>
      <c r="T45" s="5"/>
      <c r="U45" s="5"/>
      <c r="V45" s="3"/>
      <c r="W45" s="3"/>
    </row>
    <row r="46" spans="1:23" x14ac:dyDescent="0.25">
      <c r="A46" s="1"/>
      <c r="B46" s="96"/>
      <c r="C46" s="97"/>
      <c r="D46" s="97"/>
      <c r="E46" s="97"/>
      <c r="F46" s="97"/>
      <c r="G46" s="97"/>
      <c r="H46" s="97"/>
      <c r="I46" s="97"/>
      <c r="J46" s="98"/>
      <c r="K46" s="1"/>
    </row>
    <row r="47" spans="1:23" x14ac:dyDescent="0.25">
      <c r="A47" s="1"/>
      <c r="B47" s="96"/>
      <c r="C47" s="97"/>
      <c r="D47" s="97"/>
      <c r="E47" s="97"/>
      <c r="F47" s="97"/>
      <c r="G47" s="97"/>
      <c r="H47" s="97"/>
      <c r="I47" s="97"/>
      <c r="J47" s="98"/>
      <c r="K47" s="1"/>
    </row>
    <row r="48" spans="1:23" x14ac:dyDescent="0.25">
      <c r="A48" s="1"/>
      <c r="B48" s="96"/>
      <c r="C48" s="97"/>
      <c r="D48" s="97"/>
      <c r="E48" s="97"/>
      <c r="F48" s="97"/>
      <c r="G48" s="97"/>
      <c r="H48" s="97"/>
      <c r="I48" s="97"/>
      <c r="J48" s="98"/>
      <c r="K48" s="1"/>
    </row>
    <row r="49" spans="1:11" x14ac:dyDescent="0.25">
      <c r="A49" s="1"/>
      <c r="B49" s="96"/>
      <c r="C49" s="97"/>
      <c r="D49" s="97"/>
      <c r="E49" s="97"/>
      <c r="F49" s="97"/>
      <c r="G49" s="97"/>
      <c r="H49" s="97"/>
      <c r="I49" s="97"/>
      <c r="J49" s="98"/>
      <c r="K49" s="1"/>
    </row>
    <row r="50" spans="1:11" ht="19.5" customHeight="1" x14ac:dyDescent="0.25">
      <c r="A50" s="1"/>
      <c r="B50" s="99"/>
      <c r="C50" s="100"/>
      <c r="D50" s="100"/>
      <c r="E50" s="100"/>
      <c r="F50" s="100"/>
      <c r="G50" s="100"/>
      <c r="H50" s="100"/>
      <c r="I50" s="100"/>
      <c r="J50" s="101"/>
      <c r="K50" s="1"/>
    </row>
    <row r="51" spans="1:11" ht="9" customHeight="1" x14ac:dyDescent="0.25"/>
  </sheetData>
  <sheetProtection password="C24E" sheet="1" objects="1" scenarios="1" selectLockedCells="1"/>
  <mergeCells count="11">
    <mergeCell ref="B22:J23"/>
    <mergeCell ref="B24:J28"/>
    <mergeCell ref="B29:J31"/>
    <mergeCell ref="B32:J32"/>
    <mergeCell ref="B33:J50"/>
    <mergeCell ref="B19:J21"/>
    <mergeCell ref="F2:J3"/>
    <mergeCell ref="B5:J5"/>
    <mergeCell ref="B7:J8"/>
    <mergeCell ref="B9:J13"/>
    <mergeCell ref="B14:J18"/>
  </mergeCells>
  <hyperlinks>
    <hyperlink ref="N18" r:id="rId1" display=" H&amp;S_Plan@highwaysengland.co.uk" xr:uid="{00000000-0004-0000-0000-000000000000}"/>
    <hyperlink ref="B32" r:id="rId2" xr:uid="{00000000-0004-0000-0000-000001000000}"/>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70"/>
  <sheetViews>
    <sheetView showGridLines="0" tabSelected="1" zoomScale="90" zoomScaleNormal="90" workbookViewId="0">
      <selection activeCell="L24" sqref="L24"/>
    </sheetView>
  </sheetViews>
  <sheetFormatPr defaultRowHeight="12.75" x14ac:dyDescent="0.2"/>
  <cols>
    <col min="1" max="1" width="1" style="20" customWidth="1"/>
    <col min="2" max="2" width="4.44140625" style="20" customWidth="1"/>
    <col min="3" max="3" width="8.33203125" style="20" customWidth="1"/>
    <col min="4" max="4" width="6.21875" style="20" customWidth="1"/>
    <col min="5" max="5" width="8" style="20" customWidth="1"/>
    <col min="6" max="6" width="6.21875" style="20" customWidth="1"/>
    <col min="7" max="7" width="15" style="20" customWidth="1"/>
    <col min="8" max="8" width="1.88671875" style="20" customWidth="1"/>
    <col min="9" max="9" width="4.88671875" style="20" customWidth="1"/>
    <col min="10" max="10" width="10.21875" style="20" customWidth="1"/>
    <col min="11" max="11" width="0.88671875" style="20" customWidth="1"/>
    <col min="12" max="12" width="6.5546875" style="21" customWidth="1"/>
    <col min="13" max="13" width="7.77734375" style="21" customWidth="1"/>
    <col min="14" max="14" width="8" style="21" customWidth="1"/>
    <col min="15" max="15" width="14.77734375" style="20" customWidth="1"/>
    <col min="16" max="16" width="7" style="20" customWidth="1"/>
    <col min="17" max="17" width="8.33203125" style="20" customWidth="1"/>
    <col min="18" max="18" width="0.88671875" style="20" customWidth="1"/>
    <col min="19" max="16384" width="8.88671875" style="20"/>
  </cols>
  <sheetData>
    <row r="1" spans="1:21" ht="87" customHeight="1" thickBot="1" x14ac:dyDescent="0.25"/>
    <row r="2" spans="1:21" s="22" customFormat="1" ht="15" customHeight="1" thickTop="1" x14ac:dyDescent="0.2">
      <c r="B2" s="23" t="s">
        <v>13</v>
      </c>
      <c r="C2" s="23"/>
      <c r="D2" s="23"/>
      <c r="E2" s="23"/>
      <c r="F2" s="23"/>
      <c r="G2" s="23"/>
      <c r="H2" s="23"/>
      <c r="I2" s="23"/>
      <c r="J2" s="23"/>
      <c r="K2" s="23"/>
      <c r="L2" s="24"/>
      <c r="M2" s="25"/>
      <c r="N2" s="24"/>
      <c r="O2" s="23"/>
      <c r="P2" s="23"/>
      <c r="Q2" s="25"/>
    </row>
    <row r="3" spans="1:21" s="22" customFormat="1" ht="4.5" customHeight="1" x14ac:dyDescent="0.2">
      <c r="L3" s="26"/>
      <c r="M3" s="27"/>
      <c r="N3" s="26"/>
    </row>
    <row r="4" spans="1:21" ht="7.5" customHeight="1" x14ac:dyDescent="0.2">
      <c r="A4" s="28"/>
      <c r="B4" s="104"/>
      <c r="C4" s="104"/>
      <c r="D4" s="104"/>
      <c r="E4" s="104"/>
      <c r="F4" s="104"/>
      <c r="G4" s="104"/>
      <c r="H4" s="104"/>
      <c r="I4" s="29"/>
      <c r="J4" s="29"/>
      <c r="K4" s="29"/>
      <c r="L4" s="29"/>
      <c r="M4" s="29"/>
      <c r="N4" s="29"/>
      <c r="O4" s="30"/>
      <c r="P4" s="30"/>
      <c r="Q4" s="30"/>
      <c r="R4" s="28"/>
    </row>
    <row r="5" spans="1:21" ht="7.5" customHeight="1" x14ac:dyDescent="0.2">
      <c r="A5" s="28"/>
      <c r="B5" s="31"/>
      <c r="C5" s="31"/>
      <c r="D5" s="31"/>
      <c r="E5" s="31"/>
      <c r="F5" s="31"/>
      <c r="G5" s="31"/>
      <c r="H5" s="31"/>
      <c r="I5" s="29"/>
      <c r="J5" s="29"/>
      <c r="K5" s="29"/>
      <c r="L5" s="29"/>
      <c r="M5" s="29"/>
      <c r="N5" s="32"/>
      <c r="O5" s="30"/>
      <c r="P5" s="30"/>
      <c r="Q5" s="30"/>
      <c r="R5" s="28"/>
    </row>
    <row r="6" spans="1:21" ht="25.5" customHeight="1" x14ac:dyDescent="0.2">
      <c r="A6" s="28"/>
      <c r="B6" s="105" t="s">
        <v>14</v>
      </c>
      <c r="C6" s="105"/>
      <c r="D6" s="105"/>
      <c r="E6" s="106"/>
      <c r="F6" s="107"/>
      <c r="G6" s="108"/>
      <c r="H6" s="33"/>
      <c r="I6" s="34" t="s">
        <v>15</v>
      </c>
      <c r="J6" s="35"/>
      <c r="K6" s="36"/>
      <c r="L6" s="109" t="s">
        <v>16</v>
      </c>
      <c r="M6" s="109"/>
      <c r="N6" s="110"/>
      <c r="O6" s="110"/>
      <c r="P6" s="110"/>
      <c r="Q6" s="110"/>
      <c r="R6" s="28"/>
    </row>
    <row r="7" spans="1:21" ht="9.75" customHeight="1" thickBot="1" x14ac:dyDescent="0.25">
      <c r="A7" s="28"/>
      <c r="B7" s="102"/>
      <c r="C7" s="102"/>
      <c r="D7" s="103"/>
      <c r="E7" s="103"/>
      <c r="F7" s="103"/>
      <c r="G7" s="103"/>
      <c r="H7" s="31"/>
      <c r="I7" s="29"/>
      <c r="J7" s="29"/>
      <c r="K7" s="32"/>
      <c r="L7" s="29"/>
      <c r="M7" s="29"/>
      <c r="N7" s="29"/>
      <c r="O7" s="30"/>
      <c r="P7" s="30"/>
      <c r="Q7" s="30"/>
      <c r="R7" s="28"/>
    </row>
    <row r="8" spans="1:21" ht="79.5" customHeight="1" x14ac:dyDescent="0.2">
      <c r="A8" s="28"/>
      <c r="B8" s="37" t="s">
        <v>17</v>
      </c>
      <c r="C8" s="111" t="s">
        <v>18</v>
      </c>
      <c r="D8" s="111"/>
      <c r="E8" s="111"/>
      <c r="F8" s="111"/>
      <c r="G8" s="111"/>
      <c r="H8" s="111"/>
      <c r="I8" s="111"/>
      <c r="J8" s="112"/>
      <c r="K8" s="38"/>
      <c r="L8" s="39"/>
      <c r="M8" s="39"/>
      <c r="N8" s="39"/>
      <c r="O8" s="40"/>
      <c r="P8" s="41"/>
      <c r="Q8" s="41"/>
      <c r="R8" s="42"/>
    </row>
    <row r="9" spans="1:21" ht="69.95" customHeight="1" x14ac:dyDescent="0.2">
      <c r="A9" s="28"/>
      <c r="B9" s="43" t="s">
        <v>19</v>
      </c>
      <c r="C9" s="113" t="s">
        <v>20</v>
      </c>
      <c r="D9" s="113"/>
      <c r="E9" s="113"/>
      <c r="F9" s="113"/>
      <c r="G9" s="113"/>
      <c r="H9" s="113"/>
      <c r="I9" s="113"/>
      <c r="J9" s="114"/>
      <c r="K9" s="38"/>
      <c r="L9" s="44"/>
      <c r="M9" s="44"/>
      <c r="N9" s="44"/>
      <c r="O9" s="40"/>
      <c r="P9" s="41"/>
      <c r="Q9" s="41"/>
      <c r="R9" s="42"/>
    </row>
    <row r="10" spans="1:21" s="47" customFormat="1" ht="62.25" customHeight="1" thickBot="1" x14ac:dyDescent="0.25">
      <c r="A10" s="28"/>
      <c r="B10" s="45" t="s">
        <v>21</v>
      </c>
      <c r="C10" s="115" t="s">
        <v>22</v>
      </c>
      <c r="D10" s="115"/>
      <c r="E10" s="115"/>
      <c r="F10" s="115"/>
      <c r="G10" s="115"/>
      <c r="H10" s="115"/>
      <c r="I10" s="115"/>
      <c r="J10" s="116"/>
      <c r="K10" s="38"/>
      <c r="L10" s="46"/>
      <c r="M10" s="46"/>
      <c r="N10" s="46"/>
      <c r="O10" s="40"/>
      <c r="P10" s="41"/>
      <c r="Q10" s="41"/>
      <c r="R10" s="42"/>
    </row>
    <row r="11" spans="1:21" ht="13.5" customHeight="1" x14ac:dyDescent="0.2">
      <c r="A11" s="28"/>
      <c r="B11" s="48"/>
      <c r="C11" s="48"/>
      <c r="D11" s="48"/>
      <c r="E11" s="48"/>
      <c r="F11" s="48"/>
      <c r="G11" s="48"/>
      <c r="H11" s="48"/>
      <c r="I11" s="48"/>
      <c r="J11" s="48"/>
      <c r="K11" s="48"/>
      <c r="L11" s="49"/>
      <c r="M11" s="49"/>
      <c r="N11" s="49"/>
      <c r="O11" s="50"/>
      <c r="P11" s="28"/>
      <c r="Q11" s="28"/>
      <c r="R11" s="28"/>
    </row>
    <row r="12" spans="1:21" ht="21.75" customHeight="1" x14ac:dyDescent="0.2">
      <c r="A12" s="28"/>
      <c r="B12" s="51" t="s">
        <v>23</v>
      </c>
      <c r="C12" s="117" t="s">
        <v>24</v>
      </c>
      <c r="D12" s="118"/>
      <c r="E12" s="118"/>
      <c r="F12" s="118"/>
      <c r="G12" s="118"/>
      <c r="H12" s="118"/>
      <c r="I12" s="118"/>
      <c r="J12" s="118"/>
      <c r="K12" s="52"/>
      <c r="L12" s="119" t="s">
        <v>25</v>
      </c>
      <c r="M12" s="119" t="s">
        <v>26</v>
      </c>
      <c r="N12" s="121" t="s">
        <v>27</v>
      </c>
      <c r="O12" s="122"/>
      <c r="P12" s="122"/>
      <c r="Q12" s="123"/>
      <c r="R12" s="28"/>
    </row>
    <row r="13" spans="1:21" ht="16.5" customHeight="1" x14ac:dyDescent="0.2">
      <c r="A13" s="28"/>
      <c r="B13" s="53">
        <v>1</v>
      </c>
      <c r="C13" s="127" t="s">
        <v>28</v>
      </c>
      <c r="D13" s="128"/>
      <c r="E13" s="128"/>
      <c r="F13" s="128"/>
      <c r="G13" s="128"/>
      <c r="H13" s="128"/>
      <c r="I13" s="128"/>
      <c r="J13" s="128"/>
      <c r="K13" s="54"/>
      <c r="L13" s="120"/>
      <c r="M13" s="120"/>
      <c r="N13" s="124"/>
      <c r="O13" s="125"/>
      <c r="P13" s="125"/>
      <c r="Q13" s="126"/>
      <c r="R13" s="28"/>
    </row>
    <row r="14" spans="1:21" ht="39" customHeight="1" x14ac:dyDescent="0.2">
      <c r="A14" s="28"/>
      <c r="B14" s="55">
        <v>1.1000000000000001</v>
      </c>
      <c r="C14" s="129" t="s">
        <v>29</v>
      </c>
      <c r="D14" s="130"/>
      <c r="E14" s="130"/>
      <c r="F14" s="130"/>
      <c r="G14" s="130"/>
      <c r="H14" s="130"/>
      <c r="I14" s="130"/>
      <c r="J14" s="130"/>
      <c r="K14" s="56"/>
      <c r="L14" s="57"/>
      <c r="M14" s="55" t="str">
        <f t="shared" ref="M14:M33" si="0">IF(L14="YES",S14,"")</f>
        <v/>
      </c>
      <c r="N14" s="131" t="str">
        <f>IF(L14="YES","If work is non-standard, specialist or unusual then it is recommended there is a greater degree of supervision until confidence is developed","")</f>
        <v/>
      </c>
      <c r="O14" s="132"/>
      <c r="P14" s="132"/>
      <c r="Q14" s="133"/>
      <c r="R14" s="28"/>
      <c r="S14" s="58">
        <v>2</v>
      </c>
      <c r="U14" s="58" t="s">
        <v>31</v>
      </c>
    </row>
    <row r="15" spans="1:21" ht="39" customHeight="1" x14ac:dyDescent="0.2">
      <c r="A15" s="28"/>
      <c r="B15" s="55">
        <v>1.2</v>
      </c>
      <c r="C15" s="129" t="s">
        <v>32</v>
      </c>
      <c r="D15" s="130"/>
      <c r="E15" s="130"/>
      <c r="F15" s="130"/>
      <c r="G15" s="130"/>
      <c r="H15" s="130"/>
      <c r="I15" s="130"/>
      <c r="J15" s="130"/>
      <c r="K15" s="59"/>
      <c r="L15" s="57"/>
      <c r="M15" s="55" t="str">
        <f t="shared" si="0"/>
        <v/>
      </c>
      <c r="N15" s="131" t="str">
        <f>IF(L15="YES","By its very nature lone workers is high risk due to the lack of direct supervision therefore arrangements need to be made to ensure supervisors are accessible","")</f>
        <v/>
      </c>
      <c r="O15" s="132"/>
      <c r="P15" s="132"/>
      <c r="Q15" s="133"/>
      <c r="R15" s="28"/>
      <c r="S15" s="58">
        <v>2</v>
      </c>
    </row>
    <row r="16" spans="1:21" ht="39" customHeight="1" x14ac:dyDescent="0.2">
      <c r="A16" s="28"/>
      <c r="B16" s="55">
        <v>1.3</v>
      </c>
      <c r="C16" s="129" t="s">
        <v>33</v>
      </c>
      <c r="D16" s="130"/>
      <c r="E16" s="130"/>
      <c r="F16" s="130"/>
      <c r="G16" s="130"/>
      <c r="H16" s="130"/>
      <c r="I16" s="130"/>
      <c r="J16" s="130"/>
      <c r="K16" s="59"/>
      <c r="L16" s="57"/>
      <c r="M16" s="55" t="str">
        <f t="shared" si="0"/>
        <v/>
      </c>
      <c r="N16" s="131" t="str">
        <f>IF(L16="YES","Due to its remoteness the ability to raise an alarm in an emergency may be difficult so regular supervisory monitoring is required","")</f>
        <v/>
      </c>
      <c r="O16" s="132"/>
      <c r="P16" s="132"/>
      <c r="Q16" s="133"/>
      <c r="R16" s="28"/>
      <c r="S16" s="58">
        <v>2</v>
      </c>
    </row>
    <row r="17" spans="1:19" ht="39" customHeight="1" x14ac:dyDescent="0.2">
      <c r="A17" s="28"/>
      <c r="B17" s="55">
        <v>1.4</v>
      </c>
      <c r="C17" s="129" t="s">
        <v>34</v>
      </c>
      <c r="D17" s="130"/>
      <c r="E17" s="130"/>
      <c r="F17" s="130"/>
      <c r="G17" s="130"/>
      <c r="H17" s="130"/>
      <c r="I17" s="130"/>
      <c r="J17" s="130"/>
      <c r="K17" s="59"/>
      <c r="L17" s="57"/>
      <c r="M17" s="55" t="str">
        <f t="shared" si="0"/>
        <v/>
      </c>
      <c r="N17" s="131" t="str">
        <f>IF(L17="YES","It is recommended that new workers or new activities are given a greater degree of supervision until confidence is developed","")</f>
        <v/>
      </c>
      <c r="O17" s="132"/>
      <c r="P17" s="132"/>
      <c r="Q17" s="133"/>
      <c r="R17" s="28"/>
      <c r="S17" s="58">
        <v>1</v>
      </c>
    </row>
    <row r="18" spans="1:19" ht="39" customHeight="1" x14ac:dyDescent="0.2">
      <c r="A18" s="28"/>
      <c r="B18" s="55">
        <v>1.5</v>
      </c>
      <c r="C18" s="129" t="s">
        <v>35</v>
      </c>
      <c r="D18" s="130"/>
      <c r="E18" s="130"/>
      <c r="F18" s="130"/>
      <c r="G18" s="130"/>
      <c r="H18" s="130"/>
      <c r="I18" s="130"/>
      <c r="J18" s="130"/>
      <c r="K18" s="59"/>
      <c r="L18" s="57"/>
      <c r="M18" s="55" t="str">
        <f t="shared" si="0"/>
        <v/>
      </c>
      <c r="N18" s="131" t="str">
        <f>IF(L18="YES","Public Traffic is one of Highways England's biggest risks therefore where there's a need to work alongside live traffic (within 5m) then increased supervision is required","")</f>
        <v/>
      </c>
      <c r="O18" s="132"/>
      <c r="P18" s="132"/>
      <c r="Q18" s="133"/>
      <c r="R18" s="28"/>
      <c r="S18" s="58">
        <v>1</v>
      </c>
    </row>
    <row r="19" spans="1:19" ht="39" customHeight="1" x14ac:dyDescent="0.2">
      <c r="A19" s="28"/>
      <c r="B19" s="55">
        <v>1.6</v>
      </c>
      <c r="C19" s="129" t="s">
        <v>36</v>
      </c>
      <c r="D19" s="130"/>
      <c r="E19" s="130"/>
      <c r="F19" s="130"/>
      <c r="G19" s="130"/>
      <c r="H19" s="130"/>
      <c r="I19" s="130"/>
      <c r="J19" s="130"/>
      <c r="K19" s="59"/>
      <c r="L19" s="57"/>
      <c r="M19" s="55" t="str">
        <f t="shared" si="0"/>
        <v/>
      </c>
      <c r="N19" s="131" t="str">
        <f>IF(L19="YES","Plant Person Interface is one of Highways England's biggest risks therefore where there's a need to work alongside plant / vehicles (&lt;3m) then increased supervision is required","")</f>
        <v/>
      </c>
      <c r="O19" s="132"/>
      <c r="P19" s="132"/>
      <c r="Q19" s="133"/>
      <c r="R19" s="28"/>
      <c r="S19" s="58">
        <v>1</v>
      </c>
    </row>
    <row r="20" spans="1:19" ht="39" customHeight="1" x14ac:dyDescent="0.2">
      <c r="A20" s="28"/>
      <c r="B20" s="55">
        <v>1.7</v>
      </c>
      <c r="C20" s="129" t="s">
        <v>61</v>
      </c>
      <c r="D20" s="130"/>
      <c r="E20" s="130"/>
      <c r="F20" s="130"/>
      <c r="G20" s="130"/>
      <c r="H20" s="130"/>
      <c r="I20" s="130"/>
      <c r="J20" s="130"/>
      <c r="K20" s="59"/>
      <c r="L20" s="57"/>
      <c r="M20" s="55" t="str">
        <f t="shared" si="0"/>
        <v/>
      </c>
      <c r="N20" s="131" t="str">
        <f>IF(L20="YES","Where the use of hazardous substances cannot be eliminated then activities should be given a greater degree of supervision due to the potential health risks from misuse","")</f>
        <v/>
      </c>
      <c r="O20" s="132"/>
      <c r="P20" s="132"/>
      <c r="Q20" s="133"/>
      <c r="R20" s="28"/>
      <c r="S20" s="58">
        <v>1</v>
      </c>
    </row>
    <row r="21" spans="1:19" ht="39" customHeight="1" x14ac:dyDescent="0.2">
      <c r="A21" s="28"/>
      <c r="B21" s="55">
        <v>1.8</v>
      </c>
      <c r="C21" s="129" t="s">
        <v>37</v>
      </c>
      <c r="D21" s="130"/>
      <c r="E21" s="130"/>
      <c r="F21" s="130"/>
      <c r="G21" s="130"/>
      <c r="H21" s="130"/>
      <c r="I21" s="130"/>
      <c r="J21" s="130"/>
      <c r="K21" s="59"/>
      <c r="L21" s="57"/>
      <c r="M21" s="55" t="str">
        <f t="shared" si="0"/>
        <v/>
      </c>
      <c r="N21" s="131" t="str">
        <f>IF(L21="YES","Working near services is one of Highways England's biggest risks therefore a greater degree of supervisory monitoring is required","")</f>
        <v/>
      </c>
      <c r="O21" s="132"/>
      <c r="P21" s="132"/>
      <c r="Q21" s="133"/>
      <c r="R21" s="28"/>
      <c r="S21" s="58">
        <v>1</v>
      </c>
    </row>
    <row r="22" spans="1:19" ht="39" customHeight="1" x14ac:dyDescent="0.2">
      <c r="A22" s="28"/>
      <c r="B22" s="55">
        <v>1.9</v>
      </c>
      <c r="C22" s="129" t="s">
        <v>38</v>
      </c>
      <c r="D22" s="130"/>
      <c r="E22" s="130"/>
      <c r="F22" s="130"/>
      <c r="G22" s="130"/>
      <c r="H22" s="130"/>
      <c r="I22" s="130"/>
      <c r="J22" s="130"/>
      <c r="K22" s="59"/>
      <c r="L22" s="57"/>
      <c r="M22" s="55" t="str">
        <f t="shared" si="0"/>
        <v/>
      </c>
      <c r="N22" s="131" t="str">
        <f>IF(L22="YES","Due to a number of incidents where plant has come in to contact with new or existing structure then consideration should be given regular supervisory monitoring for this activity","")</f>
        <v/>
      </c>
      <c r="O22" s="132"/>
      <c r="P22" s="132"/>
      <c r="Q22" s="133"/>
      <c r="R22" s="28"/>
      <c r="S22" s="58">
        <v>1</v>
      </c>
    </row>
    <row r="23" spans="1:19" ht="39" customHeight="1" x14ac:dyDescent="0.2">
      <c r="A23" s="28"/>
      <c r="B23" s="60">
        <v>1.1000000000000001</v>
      </c>
      <c r="C23" s="129" t="s">
        <v>39</v>
      </c>
      <c r="D23" s="130"/>
      <c r="E23" s="130"/>
      <c r="F23" s="130"/>
      <c r="G23" s="130"/>
      <c r="H23" s="130"/>
      <c r="I23" s="130"/>
      <c r="J23" s="130"/>
      <c r="K23" s="59"/>
      <c r="L23" s="57"/>
      <c r="M23" s="55" t="str">
        <f t="shared" si="0"/>
        <v/>
      </c>
      <c r="N23" s="131" t="str">
        <f>IF(L23="YES","Work at a Height likely to cause significant injury requires a greater degree of supervision","")</f>
        <v/>
      </c>
      <c r="O23" s="132"/>
      <c r="P23" s="132"/>
      <c r="Q23" s="133"/>
      <c r="R23" s="28"/>
      <c r="S23" s="58">
        <v>1</v>
      </c>
    </row>
    <row r="24" spans="1:19" ht="39" customHeight="1" x14ac:dyDescent="0.2">
      <c r="A24" s="28"/>
      <c r="B24" s="55">
        <v>1.1100000000000001</v>
      </c>
      <c r="C24" s="129" t="s">
        <v>62</v>
      </c>
      <c r="D24" s="130"/>
      <c r="E24" s="130"/>
      <c r="F24" s="130"/>
      <c r="G24" s="130"/>
      <c r="H24" s="130"/>
      <c r="I24" s="130"/>
      <c r="J24" s="130"/>
      <c r="K24" s="59"/>
      <c r="L24" s="57"/>
      <c r="M24" s="55" t="str">
        <f t="shared" si="0"/>
        <v/>
      </c>
      <c r="N24" s="131" t="str">
        <f>IF(L24="YES","If not managed correctly falling objects have the potential to cause serious injury therefore a greater degree of supervision is required","")</f>
        <v/>
      </c>
      <c r="O24" s="132"/>
      <c r="P24" s="132"/>
      <c r="Q24" s="133"/>
      <c r="R24" s="28"/>
      <c r="S24" s="58">
        <v>1</v>
      </c>
    </row>
    <row r="25" spans="1:19" ht="39" customHeight="1" x14ac:dyDescent="0.2">
      <c r="A25" s="28"/>
      <c r="B25" s="60">
        <v>1.1200000000000001</v>
      </c>
      <c r="C25" s="129" t="s">
        <v>40</v>
      </c>
      <c r="D25" s="130"/>
      <c r="E25" s="130"/>
      <c r="F25" s="130"/>
      <c r="G25" s="130"/>
      <c r="H25" s="130"/>
      <c r="I25" s="130"/>
      <c r="J25" s="130"/>
      <c r="K25" s="59"/>
      <c r="L25" s="57"/>
      <c r="M25" s="55" t="str">
        <f t="shared" si="0"/>
        <v/>
      </c>
      <c r="N25" s="131" t="str">
        <f>IF(L25="YES","If not used correctly then certain items of handheld plant and equipment can cause irreversible health damage therefore a greater degree of supervision may be required","")</f>
        <v/>
      </c>
      <c r="O25" s="132"/>
      <c r="P25" s="132"/>
      <c r="Q25" s="133"/>
      <c r="R25" s="28"/>
      <c r="S25" s="58">
        <v>1</v>
      </c>
    </row>
    <row r="26" spans="1:19" ht="39" customHeight="1" x14ac:dyDescent="0.2">
      <c r="A26" s="28"/>
      <c r="B26" s="60">
        <v>1.1299999999999999</v>
      </c>
      <c r="C26" s="129" t="s">
        <v>41</v>
      </c>
      <c r="D26" s="130"/>
      <c r="E26" s="130"/>
      <c r="F26" s="130"/>
      <c r="G26" s="130"/>
      <c r="H26" s="130"/>
      <c r="I26" s="130"/>
      <c r="J26" s="130"/>
      <c r="K26" s="59"/>
      <c r="L26" s="57"/>
      <c r="M26" s="55" t="str">
        <f t="shared" si="0"/>
        <v/>
      </c>
      <c r="N26" s="131" t="str">
        <f>IF(L26="YES","Injuries as a result of slips, trips and falls are the biggest cause of major injury in the Highways industry. Therefore a greater degree of supervisory monitoring is required","")</f>
        <v/>
      </c>
      <c r="O26" s="132"/>
      <c r="P26" s="132"/>
      <c r="Q26" s="133"/>
      <c r="R26" s="28"/>
      <c r="S26" s="58">
        <v>1</v>
      </c>
    </row>
    <row r="27" spans="1:19" ht="39" customHeight="1" x14ac:dyDescent="0.2">
      <c r="A27" s="28"/>
      <c r="B27" s="55">
        <v>1.1399999999999999</v>
      </c>
      <c r="C27" s="129" t="s">
        <v>63</v>
      </c>
      <c r="D27" s="130"/>
      <c r="E27" s="130"/>
      <c r="F27" s="130"/>
      <c r="G27" s="130"/>
      <c r="H27" s="130"/>
      <c r="I27" s="130"/>
      <c r="J27" s="130"/>
      <c r="K27" s="59"/>
      <c r="L27" s="57"/>
      <c r="M27" s="55" t="str">
        <f t="shared" si="0"/>
        <v/>
      </c>
      <c r="N27" s="131" t="str">
        <f>IF(L27="YES","If not properly managed excavations cause a significant risk to those at ground level as well as those entering the excavation therefore frequent supervisory monitoring is required","")</f>
        <v/>
      </c>
      <c r="O27" s="132"/>
      <c r="P27" s="132"/>
      <c r="Q27" s="133"/>
      <c r="R27" s="28"/>
      <c r="S27" s="58">
        <v>1</v>
      </c>
    </row>
    <row r="28" spans="1:19" ht="39" customHeight="1" x14ac:dyDescent="0.2">
      <c r="A28" s="28"/>
      <c r="B28" s="55">
        <v>1.1499999999999999</v>
      </c>
      <c r="C28" s="129" t="s">
        <v>58</v>
      </c>
      <c r="D28" s="130"/>
      <c r="E28" s="130"/>
      <c r="F28" s="130"/>
      <c r="G28" s="130"/>
      <c r="H28" s="130"/>
      <c r="I28" s="130"/>
      <c r="J28" s="130"/>
      <c r="K28" s="59"/>
      <c r="L28" s="57"/>
      <c r="M28" s="55" t="str">
        <f t="shared" si="0"/>
        <v/>
      </c>
      <c r="N28" s="131" t="str">
        <f>IF(L28="YES","Greater supervision may be required to ensure the necessary mechanical means are being used or the correct techniques are being applied.","")</f>
        <v/>
      </c>
      <c r="O28" s="132"/>
      <c r="P28" s="132"/>
      <c r="Q28" s="133"/>
      <c r="R28" s="28"/>
      <c r="S28" s="58">
        <v>1</v>
      </c>
    </row>
    <row r="29" spans="1:19" ht="39" customHeight="1" x14ac:dyDescent="0.2">
      <c r="A29" s="28"/>
      <c r="B29" s="55">
        <v>1.1599999999999999</v>
      </c>
      <c r="C29" s="129" t="s">
        <v>42</v>
      </c>
      <c r="D29" s="130"/>
      <c r="E29" s="130"/>
      <c r="F29" s="130"/>
      <c r="G29" s="130"/>
      <c r="H29" s="130"/>
      <c r="I29" s="130"/>
      <c r="J29" s="130"/>
      <c r="K29" s="59"/>
      <c r="L29" s="57"/>
      <c r="M29" s="55" t="str">
        <f t="shared" si="0"/>
        <v/>
      </c>
      <c r="N29" s="131" t="str">
        <f>IF(L29="YES","Works out of hours are likely to have the least level of direct supervision. Therefore activities outside normal working hours need a greater degree of supervision to be planned in advance","")</f>
        <v/>
      </c>
      <c r="O29" s="132"/>
      <c r="P29" s="132"/>
      <c r="Q29" s="133"/>
      <c r="R29" s="28"/>
      <c r="S29" s="58">
        <v>1</v>
      </c>
    </row>
    <row r="30" spans="1:19" ht="39" customHeight="1" x14ac:dyDescent="0.2">
      <c r="A30" s="28"/>
      <c r="B30" s="55">
        <v>1.17</v>
      </c>
      <c r="C30" s="129" t="s">
        <v>43</v>
      </c>
      <c r="D30" s="130"/>
      <c r="E30" s="130"/>
      <c r="F30" s="130"/>
      <c r="G30" s="130"/>
      <c r="H30" s="130"/>
      <c r="I30" s="130"/>
      <c r="J30" s="130"/>
      <c r="K30" s="59"/>
      <c r="L30" s="57"/>
      <c r="M30" s="55" t="str">
        <f t="shared" si="0"/>
        <v/>
      </c>
      <c r="N30" s="131" t="str">
        <f>IF(L30="YES","Work activity undertaken between 11pm and 5am increases the risk of fatigue.","")</f>
        <v/>
      </c>
      <c r="O30" s="132"/>
      <c r="P30" s="132"/>
      <c r="Q30" s="133"/>
      <c r="R30" s="28"/>
      <c r="S30" s="58">
        <v>1</v>
      </c>
    </row>
    <row r="31" spans="1:19" ht="39" customHeight="1" x14ac:dyDescent="0.2">
      <c r="A31" s="28"/>
      <c r="B31" s="55">
        <v>1.18</v>
      </c>
      <c r="C31" s="129" t="s">
        <v>59</v>
      </c>
      <c r="D31" s="130"/>
      <c r="E31" s="130"/>
      <c r="F31" s="130"/>
      <c r="G31" s="130"/>
      <c r="H31" s="130"/>
      <c r="I31" s="130"/>
      <c r="J31" s="130"/>
      <c r="K31" s="59"/>
      <c r="L31" s="57"/>
      <c r="M31" s="55" t="str">
        <f t="shared" si="0"/>
        <v/>
      </c>
      <c r="N31" s="131" t="str">
        <f>IF(L31="YES","Where applicable a greater degree of supervision is required to ensure legal compliance is maintained","")</f>
        <v/>
      </c>
      <c r="O31" s="132"/>
      <c r="P31" s="132"/>
      <c r="Q31" s="133"/>
      <c r="R31" s="28"/>
      <c r="S31" s="58">
        <v>2</v>
      </c>
    </row>
    <row r="32" spans="1:19" ht="39" customHeight="1" x14ac:dyDescent="0.2">
      <c r="A32" s="28"/>
      <c r="B32" s="60">
        <v>1.19</v>
      </c>
      <c r="C32" s="129" t="s">
        <v>44</v>
      </c>
      <c r="D32" s="130"/>
      <c r="E32" s="130"/>
      <c r="F32" s="130"/>
      <c r="G32" s="130"/>
      <c r="H32" s="130"/>
      <c r="I32" s="130"/>
      <c r="J32" s="130"/>
      <c r="K32" s="56"/>
      <c r="L32" s="61"/>
      <c r="M32" s="55" t="str">
        <f t="shared" si="0"/>
        <v/>
      </c>
      <c r="N32" s="131" t="str">
        <f>IF(L32="YES","Activities behind programme can lead to undue pressure and the potential for short cuts. A greater degree of monitoring should be imposed","")</f>
        <v/>
      </c>
      <c r="O32" s="132"/>
      <c r="P32" s="132"/>
      <c r="Q32" s="133"/>
      <c r="R32" s="28"/>
      <c r="S32" s="58">
        <v>2</v>
      </c>
    </row>
    <row r="33" spans="1:19" ht="39" customHeight="1" x14ac:dyDescent="0.2">
      <c r="A33" s="28"/>
      <c r="B33" s="60">
        <v>1.2</v>
      </c>
      <c r="C33" s="129" t="s">
        <v>45</v>
      </c>
      <c r="D33" s="130"/>
      <c r="E33" s="130"/>
      <c r="F33" s="130"/>
      <c r="G33" s="130"/>
      <c r="H33" s="130"/>
      <c r="I33" s="130"/>
      <c r="J33" s="130"/>
      <c r="K33" s="59"/>
      <c r="L33" s="57"/>
      <c r="M33" s="55" t="str">
        <f t="shared" si="0"/>
        <v/>
      </c>
      <c r="N33" s="131" t="str">
        <f>IF(L33="YES","Where there is an incentive to produce the work quicker the quality of the work and the safety of the workers can be put at risk. A greater degree of monitoring should be imposed","")</f>
        <v/>
      </c>
      <c r="O33" s="132"/>
      <c r="P33" s="132"/>
      <c r="Q33" s="133"/>
      <c r="R33" s="28"/>
      <c r="S33" s="58">
        <v>2</v>
      </c>
    </row>
    <row r="34" spans="1:19" ht="12" customHeight="1" x14ac:dyDescent="0.2">
      <c r="A34" s="62"/>
      <c r="B34" s="63"/>
      <c r="C34" s="134"/>
      <c r="D34" s="134"/>
      <c r="E34" s="134"/>
      <c r="F34" s="134"/>
      <c r="G34" s="134"/>
      <c r="H34" s="134"/>
      <c r="I34" s="134"/>
      <c r="J34" s="134"/>
      <c r="K34" s="64"/>
      <c r="L34" s="64"/>
      <c r="M34" s="65">
        <f>SUM(M14:M33)</f>
        <v>0</v>
      </c>
      <c r="N34" s="66">
        <f>IF(M34&gt;10,10,IF(M34&lt;0,0,M34))</f>
        <v>0</v>
      </c>
      <c r="O34" s="67"/>
      <c r="P34" s="67"/>
      <c r="Q34" s="67"/>
      <c r="R34" s="62"/>
      <c r="S34" s="58"/>
    </row>
    <row r="35" spans="1:19" ht="20.25" customHeight="1" x14ac:dyDescent="0.2">
      <c r="A35" s="28"/>
      <c r="B35" s="53">
        <v>2</v>
      </c>
      <c r="C35" s="127" t="s">
        <v>46</v>
      </c>
      <c r="D35" s="128"/>
      <c r="E35" s="128"/>
      <c r="F35" s="128"/>
      <c r="G35" s="128"/>
      <c r="H35" s="128"/>
      <c r="I35" s="128"/>
      <c r="J35" s="128"/>
      <c r="K35" s="54"/>
      <c r="L35" s="68"/>
      <c r="M35" s="68"/>
      <c r="N35" s="135" t="s">
        <v>27</v>
      </c>
      <c r="O35" s="136"/>
      <c r="P35" s="136"/>
      <c r="Q35" s="137"/>
      <c r="R35" s="28"/>
      <c r="S35" s="58"/>
    </row>
    <row r="36" spans="1:19" ht="39" customHeight="1" x14ac:dyDescent="0.2">
      <c r="A36" s="28"/>
      <c r="B36" s="55">
        <v>2.1</v>
      </c>
      <c r="C36" s="129" t="s">
        <v>60</v>
      </c>
      <c r="D36" s="130"/>
      <c r="E36" s="130"/>
      <c r="F36" s="130"/>
      <c r="G36" s="130"/>
      <c r="H36" s="130"/>
      <c r="I36" s="130"/>
      <c r="J36" s="130"/>
      <c r="K36" s="56"/>
      <c r="L36" s="61"/>
      <c r="M36" s="55" t="str">
        <f>IF(L36="NO",S36,"")</f>
        <v/>
      </c>
      <c r="N36" s="131" t="str">
        <f>IF(L36="NO","Where a working supervisor is present on site at all times then the need to continually monitor the activity by a non-working supervisor can be reduced","")</f>
        <v/>
      </c>
      <c r="O36" s="132"/>
      <c r="P36" s="132"/>
      <c r="Q36" s="133"/>
      <c r="R36" s="28"/>
      <c r="S36" s="58">
        <v>3</v>
      </c>
    </row>
    <row r="37" spans="1:19" ht="39" customHeight="1" x14ac:dyDescent="0.2">
      <c r="A37" s="28"/>
      <c r="B37" s="55">
        <v>2.2000000000000002</v>
      </c>
      <c r="C37" s="129" t="s">
        <v>48</v>
      </c>
      <c r="D37" s="130"/>
      <c r="E37" s="130"/>
      <c r="F37" s="130"/>
      <c r="G37" s="130"/>
      <c r="H37" s="130"/>
      <c r="I37" s="130"/>
      <c r="J37" s="130"/>
      <c r="K37" s="56"/>
      <c r="L37" s="61"/>
      <c r="M37" s="55" t="str">
        <f>IF(L37="NO",S37,"")</f>
        <v/>
      </c>
      <c r="N37" s="131" t="str">
        <f>IF(L37="NO","Where there is an opportunity, the active monitoring of an activity by a non working supervisor can be shared with an on site manager","")</f>
        <v/>
      </c>
      <c r="O37" s="132"/>
      <c r="P37" s="132"/>
      <c r="Q37" s="133"/>
      <c r="R37" s="28"/>
      <c r="S37" s="58">
        <v>2</v>
      </c>
    </row>
    <row r="38" spans="1:19" ht="39" customHeight="1" x14ac:dyDescent="0.2">
      <c r="A38" s="28"/>
      <c r="B38" s="55">
        <v>2.2999999999999998</v>
      </c>
      <c r="C38" s="129" t="s">
        <v>49</v>
      </c>
      <c r="D38" s="130"/>
      <c r="E38" s="130"/>
      <c r="F38" s="130"/>
      <c r="G38" s="130"/>
      <c r="H38" s="130"/>
      <c r="I38" s="130"/>
      <c r="J38" s="130"/>
      <c r="K38" s="56"/>
      <c r="L38" s="61"/>
      <c r="M38" s="55" t="str">
        <f>IF(L38="NO",S38,"")</f>
        <v/>
      </c>
      <c r="N38" s="131" t="str">
        <f>IF(L38="NO","Activities performed by highly skilled competent workers can require less supervision","")</f>
        <v/>
      </c>
      <c r="O38" s="132"/>
      <c r="P38" s="132"/>
      <c r="Q38" s="133"/>
      <c r="R38" s="28"/>
      <c r="S38" s="58">
        <v>2</v>
      </c>
    </row>
    <row r="39" spans="1:19" ht="39" customHeight="1" x14ac:dyDescent="0.2">
      <c r="A39" s="28"/>
      <c r="B39" s="55">
        <v>2.4</v>
      </c>
      <c r="C39" s="129" t="s">
        <v>50</v>
      </c>
      <c r="D39" s="130"/>
      <c r="E39" s="130"/>
      <c r="F39" s="130"/>
      <c r="G39" s="130"/>
      <c r="H39" s="130"/>
      <c r="I39" s="130"/>
      <c r="J39" s="130"/>
      <c r="K39" s="56"/>
      <c r="L39" s="61"/>
      <c r="M39" s="55" t="str">
        <f>IF(L39="YES",S39,"")</f>
        <v/>
      </c>
      <c r="N39" s="131" t="str">
        <f>IF(L39="YES","Activities undertaken in close proximity to another requires an increased level of coordination by a non working supervisor","")</f>
        <v/>
      </c>
      <c r="O39" s="132"/>
      <c r="P39" s="132"/>
      <c r="Q39" s="133"/>
      <c r="R39" s="28"/>
      <c r="S39" s="58">
        <v>2</v>
      </c>
    </row>
    <row r="40" spans="1:19" ht="39" customHeight="1" x14ac:dyDescent="0.2">
      <c r="A40" s="28"/>
      <c r="B40" s="55">
        <v>2.5</v>
      </c>
      <c r="C40" s="129" t="s">
        <v>51</v>
      </c>
      <c r="D40" s="130"/>
      <c r="E40" s="130"/>
      <c r="F40" s="130"/>
      <c r="G40" s="130"/>
      <c r="H40" s="130"/>
      <c r="I40" s="130"/>
      <c r="J40" s="130"/>
      <c r="K40" s="56"/>
      <c r="L40" s="61"/>
      <c r="M40" s="55" t="str">
        <f t="shared" ref="M40:M45" si="1">IF(L40="YES",S40,"")</f>
        <v/>
      </c>
      <c r="N40" s="131" t="str">
        <f>IF(L40="YES","As a guide, if more than a third of the team or made up of apprentices or trainees then greater supervision is required","")</f>
        <v/>
      </c>
      <c r="O40" s="132"/>
      <c r="P40" s="132"/>
      <c r="Q40" s="133"/>
      <c r="R40" s="28"/>
      <c r="S40" s="58">
        <v>2</v>
      </c>
    </row>
    <row r="41" spans="1:19" ht="39" customHeight="1" x14ac:dyDescent="0.2">
      <c r="A41" s="28"/>
      <c r="B41" s="55">
        <v>2.6</v>
      </c>
      <c r="C41" s="129" t="s">
        <v>52</v>
      </c>
      <c r="D41" s="130"/>
      <c r="E41" s="130"/>
      <c r="F41" s="130"/>
      <c r="G41" s="130"/>
      <c r="H41" s="130"/>
      <c r="I41" s="130"/>
      <c r="J41" s="130"/>
      <c r="K41" s="56"/>
      <c r="L41" s="61"/>
      <c r="M41" s="55" t="str">
        <f t="shared" si="1"/>
        <v/>
      </c>
      <c r="N41" s="131" t="str">
        <f>IF(L41="YES","New, inexperienced or young people, as well as those whose first language is not English, are very likely to need more supervision than others.","")</f>
        <v/>
      </c>
      <c r="O41" s="132"/>
      <c r="P41" s="132"/>
      <c r="Q41" s="133"/>
      <c r="R41" s="28"/>
      <c r="S41" s="58">
        <v>1</v>
      </c>
    </row>
    <row r="42" spans="1:19" ht="39" customHeight="1" x14ac:dyDescent="0.2">
      <c r="A42" s="28"/>
      <c r="B42" s="55">
        <v>2.7</v>
      </c>
      <c r="C42" s="129" t="s">
        <v>53</v>
      </c>
      <c r="D42" s="130"/>
      <c r="E42" s="130"/>
      <c r="F42" s="130"/>
      <c r="G42" s="130"/>
      <c r="H42" s="130"/>
      <c r="I42" s="130"/>
      <c r="J42" s="130"/>
      <c r="K42" s="56"/>
      <c r="L42" s="61"/>
      <c r="M42" s="55" t="str">
        <f>IF(L42="NO",S42,"")</f>
        <v/>
      </c>
      <c r="N42" s="131" t="str">
        <f>IF(L42="NO","Where individuals do not have the necessary experience of the hazards of a High Speed Environment then a greater degree of supervision is required until confidence is developed","")</f>
        <v/>
      </c>
      <c r="O42" s="132"/>
      <c r="P42" s="132"/>
      <c r="Q42" s="133"/>
      <c r="R42" s="28"/>
      <c r="S42" s="58">
        <v>2</v>
      </c>
    </row>
    <row r="43" spans="1:19" ht="39" customHeight="1" x14ac:dyDescent="0.2">
      <c r="A43" s="28"/>
      <c r="B43" s="55">
        <v>2.8</v>
      </c>
      <c r="C43" s="129" t="s">
        <v>54</v>
      </c>
      <c r="D43" s="130"/>
      <c r="E43" s="130"/>
      <c r="F43" s="130"/>
      <c r="G43" s="130"/>
      <c r="H43" s="130"/>
      <c r="I43" s="130"/>
      <c r="J43" s="130"/>
      <c r="K43" s="56"/>
      <c r="L43" s="61"/>
      <c r="M43" s="55" t="str">
        <f t="shared" si="1"/>
        <v/>
      </c>
      <c r="N43" s="131" t="str">
        <f>IF(L43="YES","Where an individual is unfamiliar with the site and its rules then a greater degree of supervision is required until confidence is developed","")</f>
        <v/>
      </c>
      <c r="O43" s="132"/>
      <c r="P43" s="132"/>
      <c r="Q43" s="133"/>
      <c r="R43" s="28"/>
      <c r="S43" s="58">
        <v>1</v>
      </c>
    </row>
    <row r="44" spans="1:19" ht="39" customHeight="1" x14ac:dyDescent="0.2">
      <c r="A44" s="28"/>
      <c r="B44" s="55">
        <v>2.9</v>
      </c>
      <c r="C44" s="129" t="s">
        <v>55</v>
      </c>
      <c r="D44" s="130"/>
      <c r="E44" s="130"/>
      <c r="F44" s="130"/>
      <c r="G44" s="130"/>
      <c r="H44" s="130"/>
      <c r="I44" s="130"/>
      <c r="J44" s="130"/>
      <c r="K44" s="56"/>
      <c r="L44" s="61"/>
      <c r="M44" s="55" t="str">
        <f t="shared" si="1"/>
        <v/>
      </c>
      <c r="N44" s="131" t="str">
        <f>IF(L44="YES","Where a large number of people are working in close proximity of each other, then the ratio of worker to supervisor should be increased accordingly","")</f>
        <v/>
      </c>
      <c r="O44" s="132"/>
      <c r="P44" s="132"/>
      <c r="Q44" s="133"/>
      <c r="R44" s="28"/>
      <c r="S44" s="58">
        <v>1</v>
      </c>
    </row>
    <row r="45" spans="1:19" ht="39" customHeight="1" x14ac:dyDescent="0.2">
      <c r="A45" s="28"/>
      <c r="B45" s="60">
        <v>2.1</v>
      </c>
      <c r="C45" s="129" t="s">
        <v>56</v>
      </c>
      <c r="D45" s="130"/>
      <c r="E45" s="130"/>
      <c r="F45" s="130"/>
      <c r="G45" s="130"/>
      <c r="H45" s="130"/>
      <c r="I45" s="130"/>
      <c r="J45" s="130"/>
      <c r="K45" s="56"/>
      <c r="L45" s="61"/>
      <c r="M45" s="55" t="str">
        <f t="shared" si="1"/>
        <v/>
      </c>
      <c r="N45" s="131" t="str">
        <f>IF(L45="YES","Dependant on the medical restriction a greater degree of supervision may be required to ensure the worker is not put at risk","")</f>
        <v/>
      </c>
      <c r="O45" s="132"/>
      <c r="P45" s="132"/>
      <c r="Q45" s="133"/>
      <c r="R45" s="28"/>
      <c r="S45" s="58">
        <v>3</v>
      </c>
    </row>
    <row r="46" spans="1:19" ht="12" customHeight="1" x14ac:dyDescent="0.2">
      <c r="A46" s="28"/>
      <c r="B46" s="69"/>
      <c r="C46" s="140"/>
      <c r="D46" s="140"/>
      <c r="E46" s="140"/>
      <c r="F46" s="140"/>
      <c r="G46" s="140"/>
      <c r="H46" s="140"/>
      <c r="I46" s="140"/>
      <c r="J46" s="140"/>
      <c r="K46" s="70"/>
      <c r="L46" s="71"/>
      <c r="M46" s="72">
        <f>SUM(M36:M45)</f>
        <v>0</v>
      </c>
      <c r="N46" s="73">
        <f>IF(M46&gt;10,10,IF(M46&lt;0,0,M46))</f>
        <v>0</v>
      </c>
      <c r="O46" s="74">
        <f>SUM(M46+M34)</f>
        <v>0</v>
      </c>
      <c r="P46" s="75"/>
      <c r="Q46" s="75"/>
      <c r="R46" s="62"/>
      <c r="S46" s="58"/>
    </row>
    <row r="47" spans="1:19" ht="16.5" customHeight="1" x14ac:dyDescent="0.2">
      <c r="A47" s="28"/>
      <c r="B47" s="76"/>
      <c r="C47" s="138"/>
      <c r="D47" s="138"/>
      <c r="E47" s="139"/>
      <c r="F47" s="139"/>
      <c r="G47" s="139"/>
      <c r="H47" s="139"/>
      <c r="I47" s="139"/>
      <c r="J47" s="77"/>
      <c r="K47" s="77"/>
      <c r="L47" s="77"/>
      <c r="M47" s="78"/>
      <c r="N47" s="76"/>
      <c r="O47" s="76"/>
      <c r="P47" s="76"/>
      <c r="Q47" s="76"/>
      <c r="R47" s="28"/>
    </row>
    <row r="48" spans="1:19" ht="16.5" customHeight="1" x14ac:dyDescent="0.2">
      <c r="A48" s="62"/>
      <c r="B48" s="76"/>
      <c r="C48" s="138"/>
      <c r="D48" s="138"/>
      <c r="E48" s="139"/>
      <c r="F48" s="139"/>
      <c r="G48" s="139"/>
      <c r="H48" s="139"/>
      <c r="I48" s="139"/>
      <c r="J48" s="139"/>
      <c r="K48" s="139"/>
      <c r="L48" s="139"/>
      <c r="M48" s="139"/>
      <c r="N48" s="141"/>
      <c r="O48" s="141"/>
      <c r="P48" s="79"/>
      <c r="Q48" s="79"/>
      <c r="R48" s="28"/>
    </row>
    <row r="49" spans="2:14" x14ac:dyDescent="0.2">
      <c r="B49" s="80"/>
      <c r="C49" s="81"/>
      <c r="D49" s="81"/>
      <c r="E49" s="81"/>
      <c r="F49" s="81"/>
      <c r="G49" s="81"/>
      <c r="H49" s="81"/>
      <c r="I49" s="81"/>
      <c r="J49" s="81"/>
      <c r="K49" s="81"/>
      <c r="L49" s="81"/>
      <c r="M49" s="81"/>
      <c r="N49" s="81"/>
    </row>
    <row r="50" spans="2:14" ht="12.75" customHeight="1" x14ac:dyDescent="0.2">
      <c r="B50" s="142"/>
      <c r="C50" s="143"/>
      <c r="D50" s="143"/>
      <c r="E50" s="143"/>
      <c r="F50" s="143"/>
      <c r="G50" s="143"/>
      <c r="H50" s="143"/>
      <c r="I50" s="143"/>
      <c r="J50" s="143"/>
      <c r="K50" s="82"/>
      <c r="L50" s="81"/>
      <c r="M50" s="81"/>
      <c r="N50" s="81"/>
    </row>
    <row r="51" spans="2:14" x14ac:dyDescent="0.2">
      <c r="B51" s="142"/>
      <c r="C51" s="143"/>
      <c r="D51" s="143"/>
      <c r="E51" s="143"/>
      <c r="F51" s="143"/>
      <c r="G51" s="143"/>
      <c r="H51" s="143"/>
      <c r="I51" s="143"/>
      <c r="J51" s="143"/>
      <c r="K51" s="82"/>
      <c r="L51" s="81"/>
      <c r="M51" s="81"/>
      <c r="N51" s="81"/>
    </row>
    <row r="52" spans="2:14" x14ac:dyDescent="0.2">
      <c r="B52" s="142"/>
      <c r="C52" s="143"/>
      <c r="D52" s="143"/>
      <c r="E52" s="143"/>
      <c r="F52" s="143"/>
      <c r="G52" s="143"/>
      <c r="H52" s="143"/>
      <c r="I52" s="143"/>
      <c r="J52" s="143"/>
      <c r="K52" s="82"/>
    </row>
    <row r="53" spans="2:14" hidden="1" x14ac:dyDescent="0.2">
      <c r="B53" s="83"/>
      <c r="C53" s="84"/>
      <c r="D53" s="84"/>
      <c r="E53" s="84"/>
      <c r="F53" s="84"/>
      <c r="G53" s="84"/>
      <c r="H53" s="84"/>
      <c r="I53" s="84"/>
      <c r="J53" s="84"/>
      <c r="K53" s="84"/>
      <c r="L53" s="21" t="s">
        <v>30</v>
      </c>
    </row>
    <row r="54" spans="2:14" hidden="1" x14ac:dyDescent="0.2">
      <c r="B54" s="83"/>
      <c r="C54" s="84"/>
      <c r="D54" s="84"/>
      <c r="E54" s="84"/>
      <c r="F54" s="84"/>
      <c r="G54" s="84"/>
      <c r="H54" s="84"/>
      <c r="I54" s="84"/>
      <c r="J54" s="84"/>
      <c r="K54" s="84"/>
      <c r="L54" s="21" t="s">
        <v>47</v>
      </c>
    </row>
    <row r="55" spans="2:14" hidden="1" x14ac:dyDescent="0.2">
      <c r="B55" s="83"/>
      <c r="C55" s="84"/>
      <c r="D55" s="84"/>
      <c r="E55" s="84"/>
      <c r="F55" s="84"/>
      <c r="G55" s="84"/>
      <c r="H55" s="84"/>
      <c r="I55" s="84"/>
      <c r="J55" s="84"/>
      <c r="K55" s="84"/>
      <c r="L55" s="21" t="s">
        <v>57</v>
      </c>
    </row>
    <row r="56" spans="2:14" x14ac:dyDescent="0.2">
      <c r="B56" s="144"/>
      <c r="C56" s="145"/>
      <c r="D56" s="145"/>
      <c r="E56" s="145"/>
      <c r="F56" s="145"/>
      <c r="G56" s="145"/>
      <c r="H56" s="145"/>
      <c r="I56" s="145"/>
      <c r="J56" s="145"/>
      <c r="K56" s="85"/>
    </row>
    <row r="57" spans="2:14" x14ac:dyDescent="0.2">
      <c r="B57" s="144"/>
      <c r="C57" s="145"/>
      <c r="D57" s="145"/>
      <c r="E57" s="145"/>
      <c r="F57" s="145"/>
      <c r="G57" s="145"/>
      <c r="H57" s="145"/>
      <c r="I57" s="145"/>
      <c r="J57" s="145"/>
      <c r="K57" s="85"/>
    </row>
    <row r="58" spans="2:14" x14ac:dyDescent="0.2">
      <c r="B58" s="144"/>
      <c r="C58" s="145"/>
      <c r="D58" s="145"/>
      <c r="E58" s="145"/>
      <c r="F58" s="145"/>
      <c r="G58" s="145"/>
      <c r="H58" s="145"/>
      <c r="I58" s="145"/>
      <c r="J58" s="145"/>
      <c r="K58" s="85"/>
    </row>
    <row r="59" spans="2:14" x14ac:dyDescent="0.2">
      <c r="B59" s="144"/>
      <c r="C59" s="146"/>
      <c r="D59" s="146"/>
      <c r="E59" s="146"/>
      <c r="F59" s="146"/>
      <c r="G59" s="146"/>
      <c r="H59" s="146"/>
      <c r="I59" s="146"/>
      <c r="J59" s="146"/>
      <c r="K59" s="86"/>
    </row>
    <row r="60" spans="2:14" x14ac:dyDescent="0.2">
      <c r="B60" s="144"/>
      <c r="C60" s="146"/>
      <c r="D60" s="146"/>
      <c r="E60" s="146"/>
      <c r="F60" s="146"/>
      <c r="G60" s="146"/>
      <c r="H60" s="146"/>
      <c r="I60" s="146"/>
      <c r="J60" s="146"/>
      <c r="K60" s="86"/>
    </row>
    <row r="61" spans="2:14" x14ac:dyDescent="0.2">
      <c r="B61" s="144"/>
      <c r="C61" s="146"/>
      <c r="D61" s="146"/>
      <c r="E61" s="146"/>
      <c r="F61" s="146"/>
      <c r="G61" s="146"/>
      <c r="H61" s="146"/>
      <c r="I61" s="146"/>
      <c r="J61" s="146"/>
      <c r="K61" s="86"/>
    </row>
    <row r="62" spans="2:14" x14ac:dyDescent="0.2">
      <c r="B62" s="144"/>
      <c r="C62" s="145"/>
      <c r="D62" s="145"/>
      <c r="E62" s="145"/>
      <c r="F62" s="145"/>
      <c r="G62" s="145"/>
      <c r="H62" s="145"/>
      <c r="I62" s="145"/>
      <c r="J62" s="145"/>
      <c r="K62" s="85"/>
    </row>
    <row r="63" spans="2:14" x14ac:dyDescent="0.2">
      <c r="B63" s="144"/>
      <c r="C63" s="145"/>
      <c r="D63" s="145"/>
      <c r="E63" s="145"/>
      <c r="F63" s="145"/>
      <c r="G63" s="145"/>
      <c r="H63" s="145"/>
      <c r="I63" s="145"/>
      <c r="J63" s="145"/>
      <c r="K63" s="85"/>
    </row>
    <row r="64" spans="2:14" x14ac:dyDescent="0.2">
      <c r="B64" s="144"/>
      <c r="C64" s="145"/>
      <c r="D64" s="145"/>
      <c r="E64" s="145"/>
      <c r="F64" s="145"/>
      <c r="G64" s="145"/>
      <c r="H64" s="145"/>
      <c r="I64" s="145"/>
      <c r="J64" s="145"/>
      <c r="K64" s="85"/>
    </row>
    <row r="65" spans="2:11" x14ac:dyDescent="0.2">
      <c r="B65" s="144"/>
      <c r="C65" s="145"/>
      <c r="D65" s="145"/>
      <c r="E65" s="145"/>
      <c r="F65" s="145"/>
      <c r="G65" s="145"/>
      <c r="H65" s="145"/>
      <c r="I65" s="145"/>
      <c r="J65" s="145"/>
      <c r="K65" s="85"/>
    </row>
    <row r="66" spans="2:11" x14ac:dyDescent="0.2">
      <c r="B66" s="144"/>
      <c r="C66" s="145"/>
      <c r="D66" s="145"/>
      <c r="E66" s="145"/>
      <c r="F66" s="145"/>
      <c r="G66" s="145"/>
      <c r="H66" s="145"/>
      <c r="I66" s="145"/>
      <c r="J66" s="145"/>
      <c r="K66" s="85"/>
    </row>
    <row r="67" spans="2:11" x14ac:dyDescent="0.2">
      <c r="B67" s="144"/>
      <c r="C67" s="145"/>
      <c r="D67" s="145"/>
      <c r="E67" s="145"/>
      <c r="F67" s="145"/>
      <c r="G67" s="145"/>
      <c r="H67" s="145"/>
      <c r="I67" s="145"/>
      <c r="J67" s="145"/>
      <c r="K67" s="85"/>
    </row>
    <row r="68" spans="2:11" x14ac:dyDescent="0.2">
      <c r="B68" s="144"/>
      <c r="C68" s="145"/>
      <c r="D68" s="145"/>
      <c r="E68" s="145"/>
      <c r="F68" s="145"/>
      <c r="G68" s="145"/>
      <c r="H68" s="145"/>
      <c r="I68" s="145"/>
      <c r="J68" s="145"/>
      <c r="K68" s="85"/>
    </row>
    <row r="69" spans="2:11" x14ac:dyDescent="0.2">
      <c r="B69" s="144"/>
      <c r="C69" s="145"/>
      <c r="D69" s="145"/>
      <c r="E69" s="145"/>
      <c r="F69" s="145"/>
      <c r="G69" s="145"/>
      <c r="H69" s="145"/>
      <c r="I69" s="145"/>
      <c r="J69" s="145"/>
      <c r="K69" s="85"/>
    </row>
    <row r="70" spans="2:11" x14ac:dyDescent="0.2">
      <c r="B70" s="144"/>
      <c r="C70" s="145"/>
      <c r="D70" s="145"/>
      <c r="E70" s="145"/>
      <c r="F70" s="145"/>
      <c r="G70" s="145"/>
      <c r="H70" s="145"/>
      <c r="I70" s="145"/>
      <c r="J70" s="145"/>
      <c r="K70" s="85"/>
    </row>
  </sheetData>
  <sheetProtection password="C24E" sheet="1" objects="1" scenarios="1" selectLockedCells="1"/>
  <mergeCells count="97">
    <mergeCell ref="B65:B67"/>
    <mergeCell ref="C65:J67"/>
    <mergeCell ref="B68:B70"/>
    <mergeCell ref="C68:J70"/>
    <mergeCell ref="B56:B58"/>
    <mergeCell ref="C56:J58"/>
    <mergeCell ref="B59:B61"/>
    <mergeCell ref="C59:J61"/>
    <mergeCell ref="B62:B64"/>
    <mergeCell ref="C62:J64"/>
    <mergeCell ref="C48:D48"/>
    <mergeCell ref="E48:I48"/>
    <mergeCell ref="J48:M48"/>
    <mergeCell ref="N48:O48"/>
    <mergeCell ref="B50:B52"/>
    <mergeCell ref="C50:J52"/>
    <mergeCell ref="C40:J40"/>
    <mergeCell ref="N40:Q40"/>
    <mergeCell ref="C47:D47"/>
    <mergeCell ref="E47:I47"/>
    <mergeCell ref="C41:J41"/>
    <mergeCell ref="N41:Q41"/>
    <mergeCell ref="C42:J42"/>
    <mergeCell ref="N42:Q42"/>
    <mergeCell ref="C43:J43"/>
    <mergeCell ref="N43:Q43"/>
    <mergeCell ref="C44:J44"/>
    <mergeCell ref="N44:Q44"/>
    <mergeCell ref="C45:J45"/>
    <mergeCell ref="N45:Q45"/>
    <mergeCell ref="C46:J46"/>
    <mergeCell ref="N36:Q36"/>
    <mergeCell ref="C38:J38"/>
    <mergeCell ref="N38:Q38"/>
    <mergeCell ref="C39:J39"/>
    <mergeCell ref="N39:Q39"/>
    <mergeCell ref="C29:J29"/>
    <mergeCell ref="N29:Q29"/>
    <mergeCell ref="C30:J30"/>
    <mergeCell ref="N30:Q30"/>
    <mergeCell ref="C37:J37"/>
    <mergeCell ref="N37:Q37"/>
    <mergeCell ref="C31:J31"/>
    <mergeCell ref="N31:Q31"/>
    <mergeCell ref="C32:J32"/>
    <mergeCell ref="N32:Q32"/>
    <mergeCell ref="C33:J33"/>
    <mergeCell ref="N33:Q33"/>
    <mergeCell ref="C34:J34"/>
    <mergeCell ref="C35:J35"/>
    <mergeCell ref="N35:Q35"/>
    <mergeCell ref="C36:J36"/>
    <mergeCell ref="C26:J26"/>
    <mergeCell ref="N26:Q26"/>
    <mergeCell ref="C27:J27"/>
    <mergeCell ref="N27:Q27"/>
    <mergeCell ref="C28:J28"/>
    <mergeCell ref="N28:Q28"/>
    <mergeCell ref="C23:J23"/>
    <mergeCell ref="N23:Q23"/>
    <mergeCell ref="C24:J24"/>
    <mergeCell ref="N24:Q24"/>
    <mergeCell ref="C25:J25"/>
    <mergeCell ref="N25:Q25"/>
    <mergeCell ref="C20:J20"/>
    <mergeCell ref="N20:Q20"/>
    <mergeCell ref="C21:J21"/>
    <mergeCell ref="N21:Q21"/>
    <mergeCell ref="C22:J22"/>
    <mergeCell ref="N22:Q22"/>
    <mergeCell ref="C17:J17"/>
    <mergeCell ref="N17:Q17"/>
    <mergeCell ref="C18:J18"/>
    <mergeCell ref="N18:Q18"/>
    <mergeCell ref="C19:J19"/>
    <mergeCell ref="N19:Q19"/>
    <mergeCell ref="C15:J15"/>
    <mergeCell ref="N15:Q15"/>
    <mergeCell ref="M12:M13"/>
    <mergeCell ref="C16:J16"/>
    <mergeCell ref="N16:Q16"/>
    <mergeCell ref="C12:J12"/>
    <mergeCell ref="L12:L13"/>
    <mergeCell ref="N12:Q13"/>
    <mergeCell ref="C13:J13"/>
    <mergeCell ref="C14:J14"/>
    <mergeCell ref="N14:Q14"/>
    <mergeCell ref="L6:M6"/>
    <mergeCell ref="N6:Q6"/>
    <mergeCell ref="C8:J8"/>
    <mergeCell ref="C9:J9"/>
    <mergeCell ref="C10:J10"/>
    <mergeCell ref="B7:C7"/>
    <mergeCell ref="D7:G7"/>
    <mergeCell ref="B4:H4"/>
    <mergeCell ref="B6:D6"/>
    <mergeCell ref="E6:G6"/>
  </mergeCells>
  <dataValidations count="2">
    <dataValidation type="list" allowBlank="1" showInputMessage="1" showErrorMessage="1" sqref="L14:L46" xr:uid="{00000000-0002-0000-0100-000000000000}">
      <formula1>$L$53:$L$55</formula1>
    </dataValidation>
    <dataValidation allowBlank="1" showInputMessage="1" showErrorMessage="1" prompt="Please enter date as dd/mm/yyyy" sqref="L8:N8" xr:uid="{00000000-0002-0000-0100-000001000000}"/>
  </dataValidations>
  <pageMargins left="0.47244094488188981" right="0.19685039370078741" top="0.47244094488188981" bottom="0.39370078740157483" header="0.31496062992125984" footer="0.35433070866141736"/>
  <pageSetup paperSize="8" scale="92" fitToHeight="4" orientation="portrait" horizontalDpi="300" r:id="rId1"/>
  <headerFooter alignWithMargins="0">
    <oddFooter>&amp;L&amp;"Arial,Bold"&amp;8Rev 006&amp;C&amp;"Arial,Bold"&amp;8 13/05/2014
See Biodiversity and Wildlife - CORE/HSSQ/PRO/105&amp;R&amp;"Arial,Bold"&amp;8Page &amp;P of &amp;N</oddFooter>
  </headerFooter>
  <ignoredErrors>
    <ignoredError sqref="N38:Q41 N29:Q33 N36:Q36 N43:Q43 N44:Q45 N37:Q37 O28:Q28 O26:Q26 O25:Q25 N27:Q27 O22:Q22 O21:Q21 O20:Q20 O19:Q19 O18:Q18 N23:Q24 O16:Q16 O15:Q15 O14:Q14 N17:Q17 N16 N22 N14 N15 N26 N18 N19 N20 N21 N28 N25 N42:Q42" unlockedFormula="1"/>
    <ignoredError sqref="M42" formula="1"/>
  </ignoredErrors>
  <drawing r:id="rId2"/>
  <legacyDrawing r:id="rId3"/>
  <extLst>
    <ext xmlns:x14="http://schemas.microsoft.com/office/spreadsheetml/2009/9/main" uri="{05C60535-1F16-4fd2-B633-F4F36F0B64E0}">
      <x14:sparklineGroups xmlns:xm="http://schemas.microsoft.com/office/excel/2006/main">
        <x14:sparklineGroup type="stacked" displayEmptyCellsAs="gap" negative="1" xr2:uid="{00000000-0003-0000-0100-000000000000}">
          <x14:colorSeries rgb="FF376092"/>
          <x14:colorNegative rgb="FFD00000"/>
          <x14:colorAxis rgb="FF000000"/>
          <x14:colorMarkers rgb="FFD00000"/>
          <x14:colorFirst rgb="FFD00000"/>
          <x14:colorLast rgb="FFD00000"/>
          <x14:colorHigh rgb="FFD00000"/>
          <x14:colorLow rgb="FFD00000"/>
          <x14:sparklines>
            <x14:sparkline>
              <xm:f>'Decision Tool'!4:4</xm:f>
              <xm:sqref>U8</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Introduction</vt:lpstr>
      <vt:lpstr>Decision Tool</vt:lpstr>
      <vt:lpstr>'Decision Tool'!Print_Area</vt:lpstr>
      <vt:lpstr>'Decision Tool'!Print_Titles</vt:lpstr>
    </vt:vector>
  </TitlesOfParts>
  <Company>Highways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Bridges, Mark</dc:creator>
  <cp:lastModifiedBy>Philip Farrar (Galliford Try)</cp:lastModifiedBy>
  <dcterms:created xsi:type="dcterms:W3CDTF">2016-04-05T11:44:16Z</dcterms:created>
  <dcterms:modified xsi:type="dcterms:W3CDTF">2021-02-16T15:02:38Z</dcterms:modified>
</cp:coreProperties>
</file>